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30" yWindow="75" windowWidth="9435" windowHeight="4545"/>
  </bookViews>
  <sheets>
    <sheet name="Klasa III" sheetId="1" r:id="rId1"/>
    <sheet name="Wykresy do kopiowania" sheetId="2" r:id="rId2"/>
    <sheet name="Arkusz3" sheetId="3" r:id="rId3"/>
  </sheets>
  <definedNames>
    <definedName name="_xlnm._FilterDatabase" localSheetId="0" hidden="1">'Klasa III'!$B$4:$X$39</definedName>
  </definedNames>
  <calcPr calcId="125725"/>
</workbook>
</file>

<file path=xl/calcChain.xml><?xml version="1.0" encoding="utf-8"?>
<calcChain xmlns="http://schemas.openxmlformats.org/spreadsheetml/2006/main">
  <c r="Y33" i="1"/>
  <c r="Y6" l="1"/>
  <c r="Y5"/>
  <c r="Y4"/>
  <c r="AA9" l="1"/>
  <c r="AA4"/>
  <c r="AC4" s="1"/>
  <c r="AA38"/>
  <c r="AA37"/>
  <c r="AA36"/>
  <c r="AA35"/>
  <c r="AA34"/>
  <c r="AA33"/>
  <c r="AA32"/>
  <c r="AC32" s="1"/>
  <c r="AA31"/>
  <c r="AC31" s="1"/>
  <c r="AA30"/>
  <c r="AC30" s="1"/>
  <c r="AA29"/>
  <c r="AC29" s="1"/>
  <c r="AA28"/>
  <c r="AC28" s="1"/>
  <c r="AA27"/>
  <c r="AC27" s="1"/>
  <c r="AA26"/>
  <c r="AA25"/>
  <c r="AA24"/>
  <c r="AA23"/>
  <c r="AC23" s="1"/>
  <c r="AA22"/>
  <c r="AC22" s="1"/>
  <c r="AA21"/>
  <c r="AC21" s="1"/>
  <c r="AA20"/>
  <c r="AC20" s="1"/>
  <c r="AA19"/>
  <c r="AC19" s="1"/>
  <c r="AA18"/>
  <c r="AC18" s="1"/>
  <c r="AA17"/>
  <c r="AC17" s="1"/>
  <c r="AA16"/>
  <c r="AC16" s="1"/>
  <c r="AA15"/>
  <c r="AC15" s="1"/>
  <c r="AA14"/>
  <c r="AC14" s="1"/>
  <c r="AA13"/>
  <c r="AC13" s="1"/>
  <c r="AA12"/>
  <c r="AC12" s="1"/>
  <c r="AA11"/>
  <c r="AC11" s="1"/>
  <c r="AA10"/>
  <c r="AC10" s="1"/>
  <c r="AA8"/>
  <c r="AC8" s="1"/>
  <c r="AA7"/>
  <c r="AA6"/>
  <c r="AC6" s="1"/>
  <c r="AA5"/>
  <c r="AC5" s="1"/>
  <c r="AA39"/>
  <c r="C40"/>
  <c r="B40"/>
  <c r="D40"/>
  <c r="E40"/>
  <c r="G40"/>
  <c r="I40"/>
  <c r="J40"/>
  <c r="K40"/>
  <c r="L40"/>
  <c r="M40"/>
  <c r="N40"/>
  <c r="P40"/>
  <c r="R40"/>
  <c r="O40"/>
  <c r="F40"/>
  <c r="H40"/>
  <c r="Q40"/>
  <c r="Y37"/>
  <c r="Z4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Y39"/>
  <c r="Y38"/>
  <c r="Y36"/>
  <c r="Y35"/>
  <c r="Y34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40"/>
  <c r="W40"/>
  <c r="V40"/>
  <c r="U40"/>
  <c r="T40"/>
  <c r="S40"/>
  <c r="AA43" l="1"/>
  <c r="AC26"/>
  <c r="AC25"/>
  <c r="AC24"/>
  <c r="AC9"/>
  <c r="AC7"/>
  <c r="AB34"/>
  <c r="AD34" s="1"/>
  <c r="AC34"/>
  <c r="AB36"/>
  <c r="AD36" s="1"/>
  <c r="AC36"/>
  <c r="AB38"/>
  <c r="AD38" s="1"/>
  <c r="AC38"/>
  <c r="AB35"/>
  <c r="AD35" s="1"/>
  <c r="AC35"/>
  <c r="AB37"/>
  <c r="AD37" s="1"/>
  <c r="AC37"/>
  <c r="AB39"/>
  <c r="AD39" s="1"/>
  <c r="AC39"/>
  <c r="AB33"/>
  <c r="AD33" s="1"/>
  <c r="AC33"/>
  <c r="AB32"/>
  <c r="AD32" s="1"/>
  <c r="AB31"/>
  <c r="AD31" s="1"/>
  <c r="AB30"/>
  <c r="AD30" s="1"/>
  <c r="AB29"/>
  <c r="AD29" s="1"/>
  <c r="AB28"/>
  <c r="AD28" s="1"/>
  <c r="AB27"/>
  <c r="AD27" s="1"/>
  <c r="AB26"/>
  <c r="AD26" s="1"/>
  <c r="AB25"/>
  <c r="AD25" s="1"/>
  <c r="AB24"/>
  <c r="AD24" s="1"/>
  <c r="AB23"/>
  <c r="AD23" s="1"/>
  <c r="AB22"/>
  <c r="AD22" s="1"/>
  <c r="AB21"/>
  <c r="AD21" s="1"/>
  <c r="AB20"/>
  <c r="AD20" s="1"/>
  <c r="AB19"/>
  <c r="AD19" s="1"/>
  <c r="AB18"/>
  <c r="AD18" s="1"/>
  <c r="AB17"/>
  <c r="AD17" s="1"/>
  <c r="AB16"/>
  <c r="AD16" s="1"/>
  <c r="AB15"/>
  <c r="AD15" s="1"/>
  <c r="AB14"/>
  <c r="AD14" s="1"/>
  <c r="AB13"/>
  <c r="AD13" s="1"/>
  <c r="AB12"/>
  <c r="AD12" s="1"/>
  <c r="AB11"/>
  <c r="AD11" s="1"/>
  <c r="AB10"/>
  <c r="AD10" s="1"/>
  <c r="AB9"/>
  <c r="AD9" s="1"/>
  <c r="AB8"/>
  <c r="AD8" s="1"/>
  <c r="AB7"/>
  <c r="AD7" s="1"/>
  <c r="AB6"/>
  <c r="AD6" s="1"/>
  <c r="AB5"/>
  <c r="AD5" s="1"/>
  <c r="AB4"/>
  <c r="AD4" s="1"/>
  <c r="G45"/>
  <c r="Q43"/>
  <c r="Q44"/>
  <c r="G49"/>
  <c r="P41"/>
  <c r="E41"/>
  <c r="Y40"/>
  <c r="Y41" s="1"/>
  <c r="Z40"/>
  <c r="Z41" s="1"/>
  <c r="V41"/>
  <c r="W41"/>
  <c r="G54"/>
  <c r="K41"/>
  <c r="G50"/>
  <c r="H41"/>
  <c r="C41"/>
  <c r="G44"/>
  <c r="D41"/>
  <c r="S41"/>
  <c r="R41"/>
  <c r="X41"/>
  <c r="Q41"/>
  <c r="U41"/>
  <c r="F41"/>
  <c r="N41"/>
  <c r="L41"/>
  <c r="J41"/>
  <c r="G41"/>
  <c r="G53"/>
  <c r="G46"/>
  <c r="O41"/>
  <c r="I41"/>
  <c r="M41"/>
  <c r="T41"/>
  <c r="AA49" l="1"/>
  <c r="AB49"/>
  <c r="Y49"/>
  <c r="W49"/>
  <c r="Z49"/>
  <c r="X49"/>
  <c r="AA48"/>
  <c r="Y48"/>
  <c r="W48"/>
  <c r="AB48"/>
  <c r="Z48"/>
  <c r="X48"/>
  <c r="AA46"/>
  <c r="AB46"/>
  <c r="X46"/>
  <c r="W46"/>
  <c r="Y46"/>
  <c r="Z46"/>
</calcChain>
</file>

<file path=xl/sharedStrings.xml><?xml version="1.0" encoding="utf-8"?>
<sst xmlns="http://schemas.openxmlformats.org/spreadsheetml/2006/main" count="95" uniqueCount="74">
  <si>
    <t>Zad. 1</t>
  </si>
  <si>
    <t>Zad. 2</t>
  </si>
  <si>
    <t>Zad. 3</t>
  </si>
  <si>
    <t>Zad. 4</t>
  </si>
  <si>
    <t>Zad. 5</t>
  </si>
  <si>
    <t>Zad. 6</t>
  </si>
  <si>
    <t>Zad. 7</t>
  </si>
  <si>
    <t>Zad. 8</t>
  </si>
  <si>
    <t>Zad. 9</t>
  </si>
  <si>
    <t>Zad. 10</t>
  </si>
  <si>
    <t>Zad. 11</t>
  </si>
  <si>
    <t>Zad. 12</t>
  </si>
  <si>
    <t>Zad. 13</t>
  </si>
  <si>
    <t>Zad. 14</t>
  </si>
  <si>
    <t>Zad. 15</t>
  </si>
  <si>
    <t>Zad. 16</t>
  </si>
  <si>
    <t>Styl</t>
  </si>
  <si>
    <t>Język</t>
  </si>
  <si>
    <t>Zapis</t>
  </si>
  <si>
    <t>Rozw. tematu</t>
  </si>
  <si>
    <t>Nr</t>
  </si>
  <si>
    <t>0-1</t>
  </si>
  <si>
    <t>0-2</t>
  </si>
  <si>
    <t>0-25</t>
  </si>
  <si>
    <t>0-1-3-5</t>
  </si>
  <si>
    <t>0-1-2-3</t>
  </si>
  <si>
    <t>0-1-2-3-4</t>
  </si>
  <si>
    <t>0-20</t>
  </si>
  <si>
    <t>0-50</t>
  </si>
  <si>
    <t>0-100%</t>
  </si>
  <si>
    <t>0-1-3-6-9-12</t>
  </si>
  <si>
    <t>znaczeń</t>
  </si>
  <si>
    <t>struktury</t>
  </si>
  <si>
    <t>komunikacji</t>
  </si>
  <si>
    <t>odtwarzanie informacji</t>
  </si>
  <si>
    <t>przetwarzanie informacji</t>
  </si>
  <si>
    <t>Charakter czynności</t>
  </si>
  <si>
    <t>4, 6, 7, 8, 10, 11, 12, 13, 14, 15</t>
  </si>
  <si>
    <t>1, 2, 3, 5, 9, 16.</t>
  </si>
  <si>
    <t>Zadania</t>
  </si>
  <si>
    <t>Rozwiązywalność w %</t>
  </si>
  <si>
    <t>Część I arkusza</t>
  </si>
  <si>
    <t>Część II arkusza</t>
  </si>
  <si>
    <t>od 1 do 6</t>
  </si>
  <si>
    <t>Typ zadania</t>
  </si>
  <si>
    <t>zamknięte</t>
  </si>
  <si>
    <t>otwarte</t>
  </si>
  <si>
    <t>1, 2, 3, 5, 7, 8, 9, 10, 11, 12, 14, 16</t>
  </si>
  <si>
    <t>4, 6, 13, 15</t>
  </si>
  <si>
    <t>6, 10, 11, 15</t>
  </si>
  <si>
    <t>4, 12, 13</t>
  </si>
  <si>
    <t>1, 2, 3, 5, 7, 8, 9, 14, 16</t>
  </si>
  <si>
    <t>Zdało egzamin:</t>
  </si>
  <si>
    <t>Nie zdało egzaminu:</t>
  </si>
  <si>
    <t>Kompozycja</t>
  </si>
  <si>
    <t>Poziom tekstu</t>
  </si>
  <si>
    <t>Wynik w %</t>
  </si>
  <si>
    <t>Zestawienia</t>
  </si>
  <si>
    <t>Sz. Walory</t>
  </si>
  <si>
    <t>Suma cz. I</t>
  </si>
  <si>
    <t>Suma  cz. II</t>
  </si>
  <si>
    <t>Tylko cz. I</t>
  </si>
  <si>
    <t>Tylko cz. II</t>
  </si>
  <si>
    <t>Cały arkusz (cz.I+cz.II)</t>
  </si>
  <si>
    <t>Nazwisko i imię ucznia      (lub  nr  z  dziennika)</t>
  </si>
  <si>
    <t>Wynik za rozwiąz. arkusza w %</t>
  </si>
  <si>
    <t>Przedziały (propozycje ocen)</t>
  </si>
  <si>
    <t>Tylko cz. II - wypracowanie</t>
  </si>
  <si>
    <t>Tylko część I - test</t>
  </si>
  <si>
    <t>Liczba uczniów</t>
  </si>
  <si>
    <t>Cały  arkusz</t>
  </si>
  <si>
    <t>Przedziały</t>
  </si>
  <si>
    <t xml:space="preserve">Umieszczenie wyników uczniów (uzyskanych w punktach) w przedziałach, ma wyłącznie charakter pomocniczy. </t>
  </si>
  <si>
    <t>Średni wynik klasy</t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</si>
</sst>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1"/>
      <color indexed="8"/>
      <name val="Czcionka tekstu podstawowego"/>
      <charset val="238"/>
    </font>
    <font>
      <b/>
      <sz val="10"/>
      <color indexed="9"/>
      <name val="Arial CE"/>
      <charset val="238"/>
    </font>
    <font>
      <sz val="10"/>
      <color indexed="9"/>
      <name val="Arial CE"/>
      <charset val="238"/>
    </font>
    <font>
      <b/>
      <sz val="10"/>
      <color indexed="62"/>
      <name val="Arial CE"/>
      <charset val="238"/>
    </font>
    <font>
      <b/>
      <sz val="11"/>
      <name val="Arial CE"/>
      <charset val="238"/>
    </font>
    <font>
      <b/>
      <sz val="11"/>
      <color indexed="18"/>
      <name val="Arial CE"/>
      <charset val="238"/>
    </font>
    <font>
      <sz val="11"/>
      <color indexed="56"/>
      <name val="Czcionka tekstu podstawowego"/>
      <family val="2"/>
      <charset val="238"/>
    </font>
    <font>
      <b/>
      <sz val="14"/>
      <color indexed="56"/>
      <name val="Czcionka tekstu podstawowego"/>
      <charset val="238"/>
    </font>
    <font>
      <b/>
      <sz val="12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b/>
      <sz val="8"/>
      <color indexed="56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"/>
      <color indexed="56"/>
      <name val="Czcionka tekstu podstawowego"/>
      <charset val="238"/>
    </font>
    <font>
      <sz val="10"/>
      <color theme="0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2"/>
      <color indexed="62"/>
      <name val="Arial CE"/>
      <charset val="238"/>
    </font>
    <font>
      <b/>
      <sz val="12"/>
      <color rgb="FF7030A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10" fillId="10" borderId="7" xfId="1" applyFont="1" applyBorder="1" applyAlignment="1">
      <alignment horizontal="center" vertical="center" wrapText="1"/>
    </xf>
    <xf numFmtId="0" fontId="10" fillId="10" borderId="8" xfId="1" applyFont="1" applyBorder="1" applyAlignment="1">
      <alignment horizontal="center" vertical="center" wrapText="1"/>
    </xf>
    <xf numFmtId="0" fontId="10" fillId="10" borderId="9" xfId="1" applyFont="1" applyBorder="1" applyAlignment="1">
      <alignment horizontal="center" vertical="center" wrapText="1"/>
    </xf>
    <xf numFmtId="0" fontId="10" fillId="10" borderId="10" xfId="1" applyFont="1" applyBorder="1" applyAlignment="1">
      <alignment horizontal="center" vertical="center" wrapText="1"/>
    </xf>
    <xf numFmtId="0" fontId="10" fillId="10" borderId="11" xfId="1" applyFont="1" applyBorder="1" applyAlignment="1">
      <alignment horizontal="center" vertical="center" wrapText="1"/>
    </xf>
    <xf numFmtId="0" fontId="10" fillId="10" borderId="5" xfId="1" applyFont="1" applyBorder="1" applyAlignment="1">
      <alignment horizontal="center" vertical="center" wrapText="1"/>
    </xf>
    <xf numFmtId="0" fontId="13" fillId="11" borderId="11" xfId="2" applyFont="1" applyBorder="1" applyAlignment="1">
      <alignment horizontal="center" vertical="center" wrapText="1"/>
    </xf>
    <xf numFmtId="0" fontId="13" fillId="11" borderId="12" xfId="2" applyFont="1" applyBorder="1" applyAlignment="1">
      <alignment horizontal="center" vertical="center" wrapText="1"/>
    </xf>
    <xf numFmtId="0" fontId="13" fillId="11" borderId="8" xfId="2" applyFont="1" applyBorder="1" applyAlignment="1">
      <alignment horizontal="center" vertical="center" wrapText="1"/>
    </xf>
    <xf numFmtId="0" fontId="14" fillId="10" borderId="10" xfId="1" applyFont="1" applyBorder="1" applyAlignment="1">
      <alignment horizontal="center" vertical="center" wrapText="1"/>
    </xf>
    <xf numFmtId="0" fontId="14" fillId="10" borderId="15" xfId="1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10" fillId="10" borderId="17" xfId="1" applyFont="1" applyBorder="1" applyAlignment="1" applyProtection="1">
      <alignment horizontal="center"/>
      <protection hidden="1"/>
    </xf>
    <xf numFmtId="0" fontId="10" fillId="10" borderId="16" xfId="1" applyFont="1" applyBorder="1" applyAlignment="1" applyProtection="1">
      <alignment horizontal="center"/>
      <protection hidden="1"/>
    </xf>
    <xf numFmtId="0" fontId="10" fillId="10" borderId="30" xfId="1" applyFont="1" applyBorder="1" applyAlignment="1" applyProtection="1">
      <alignment horizontal="center"/>
      <protection hidden="1"/>
    </xf>
    <xf numFmtId="0" fontId="10" fillId="10" borderId="20" xfId="1" applyFont="1" applyBorder="1" applyAlignment="1" applyProtection="1">
      <alignment horizontal="center"/>
      <protection hidden="1"/>
    </xf>
    <xf numFmtId="0" fontId="10" fillId="10" borderId="26" xfId="1" applyFont="1" applyBorder="1" applyAlignment="1" applyProtection="1">
      <alignment horizontal="center"/>
      <protection hidden="1"/>
    </xf>
    <xf numFmtId="0" fontId="10" fillId="10" borderId="25" xfId="1" applyFont="1" applyBorder="1" applyAlignment="1" applyProtection="1">
      <alignment horizontal="center"/>
      <protection hidden="1"/>
    </xf>
    <xf numFmtId="0" fontId="10" fillId="10" borderId="47" xfId="1" applyFont="1" applyBorder="1" applyAlignment="1" applyProtection="1">
      <alignment horizontal="center"/>
      <protection hidden="1"/>
    </xf>
    <xf numFmtId="0" fontId="10" fillId="10" borderId="45" xfId="1" applyFont="1" applyBorder="1" applyAlignment="1" applyProtection="1">
      <alignment horizontal="center"/>
      <protection hidden="1"/>
    </xf>
    <xf numFmtId="0" fontId="4" fillId="11" borderId="21" xfId="2" applyFont="1" applyBorder="1" applyAlignment="1" applyProtection="1">
      <alignment horizontal="center" wrapText="1"/>
      <protection hidden="1"/>
    </xf>
    <xf numFmtId="2" fontId="7" fillId="0" borderId="21" xfId="0" applyNumberFormat="1" applyFont="1" applyFill="1" applyBorder="1" applyAlignment="1" applyProtection="1">
      <alignment horizontal="center" vertical="center"/>
      <protection hidden="1"/>
    </xf>
    <xf numFmtId="2" fontId="7" fillId="0" borderId="48" xfId="0" applyNumberFormat="1" applyFont="1" applyFill="1" applyBorder="1" applyAlignment="1" applyProtection="1">
      <alignment horizontal="center" vertical="center"/>
      <protection hidden="1"/>
    </xf>
    <xf numFmtId="2" fontId="7" fillId="0" borderId="30" xfId="0" applyNumberFormat="1" applyFont="1" applyFill="1" applyBorder="1" applyAlignment="1" applyProtection="1">
      <alignment horizontal="center" vertical="center"/>
      <protection hidden="1"/>
    </xf>
    <xf numFmtId="0" fontId="9" fillId="3" borderId="21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8" fillId="4" borderId="21" xfId="0" applyFont="1" applyFill="1" applyBorder="1" applyAlignment="1" applyProtection="1">
      <alignment horizontal="center" vertical="center"/>
      <protection hidden="1"/>
    </xf>
    <xf numFmtId="0" fontId="8" fillId="5" borderId="21" xfId="0" applyFont="1" applyFill="1" applyBorder="1" applyAlignment="1" applyProtection="1">
      <alignment horizontal="center" vertical="center"/>
      <protection hidden="1"/>
    </xf>
    <xf numFmtId="0" fontId="8" fillId="6" borderId="21" xfId="0" applyFont="1" applyFill="1" applyBorder="1" applyAlignment="1" applyProtection="1">
      <alignment horizontal="center" vertical="center"/>
      <protection hidden="1"/>
    </xf>
    <xf numFmtId="0" fontId="8" fillId="7" borderId="21" xfId="0" applyFont="1" applyFill="1" applyBorder="1" applyAlignment="1" applyProtection="1">
      <alignment horizontal="center" vertical="center"/>
      <protection hidden="1"/>
    </xf>
    <xf numFmtId="0" fontId="8" fillId="8" borderId="21" xfId="0" applyFont="1" applyFill="1" applyBorder="1" applyAlignment="1" applyProtection="1">
      <alignment horizontal="center" vertical="center"/>
      <protection hidden="1"/>
    </xf>
    <xf numFmtId="0" fontId="8" fillId="3" borderId="21" xfId="0" applyFont="1" applyFill="1" applyBorder="1" applyAlignment="1" applyProtection="1">
      <alignment horizontal="center" vertical="center"/>
      <protection hidden="1"/>
    </xf>
    <xf numFmtId="0" fontId="9" fillId="4" borderId="21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" fillId="0" borderId="21" xfId="0" applyFont="1" applyFill="1" applyBorder="1" applyAlignment="1" applyProtection="1">
      <alignment horizontal="center" wrapText="1"/>
      <protection hidden="1"/>
    </xf>
    <xf numFmtId="0" fontId="0" fillId="0" borderId="49" xfId="0" applyFill="1" applyBorder="1" applyAlignment="1" applyProtection="1">
      <protection hidden="1"/>
    </xf>
    <xf numFmtId="0" fontId="0" fillId="0" borderId="49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50" xfId="0" applyFill="1" applyBorder="1" applyAlignment="1" applyProtection="1">
      <alignment vertical="center"/>
      <protection hidden="1"/>
    </xf>
    <xf numFmtId="0" fontId="2" fillId="0" borderId="48" xfId="0" applyFont="1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4" fillId="11" borderId="21" xfId="2" applyFont="1" applyBorder="1" applyAlignment="1" applyProtection="1">
      <alignment horizontal="center"/>
      <protection hidden="1"/>
    </xf>
    <xf numFmtId="0" fontId="10" fillId="10" borderId="18" xfId="1" applyFont="1" applyBorder="1" applyAlignment="1" applyProtection="1">
      <alignment horizontal="center"/>
      <protection hidden="1"/>
    </xf>
    <xf numFmtId="0" fontId="10" fillId="10" borderId="21" xfId="1" applyFont="1" applyBorder="1" applyAlignment="1" applyProtection="1">
      <alignment horizontal="center"/>
      <protection hidden="1"/>
    </xf>
    <xf numFmtId="0" fontId="10" fillId="10" borderId="27" xfId="1" applyFont="1" applyBorder="1" applyAlignment="1" applyProtection="1">
      <alignment horizontal="center"/>
      <protection hidden="1"/>
    </xf>
    <xf numFmtId="49" fontId="0" fillId="0" borderId="16" xfId="0" applyNumberFormat="1" applyBorder="1" applyProtection="1">
      <protection locked="0"/>
    </xf>
    <xf numFmtId="49" fontId="0" fillId="0" borderId="20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0" fillId="0" borderId="33" xfId="0" applyNumberFormat="1" applyBorder="1" applyProtection="1">
      <protection locked="0"/>
    </xf>
    <xf numFmtId="0" fontId="0" fillId="0" borderId="0" xfId="0" applyFont="1" applyFill="1" applyBorder="1"/>
    <xf numFmtId="0" fontId="0" fillId="0" borderId="0" xfId="0" applyFont="1" applyFill="1"/>
    <xf numFmtId="0" fontId="0" fillId="0" borderId="3" xfId="0" applyFill="1" applyBorder="1"/>
    <xf numFmtId="0" fontId="0" fillId="0" borderId="61" xfId="0" applyBorder="1" applyAlignment="1" applyProtection="1">
      <alignment horizontal="center"/>
      <protection locked="0"/>
    </xf>
    <xf numFmtId="164" fontId="0" fillId="0" borderId="63" xfId="0" applyNumberFormat="1" applyFont="1" applyBorder="1" applyAlignment="1" applyProtection="1">
      <alignment horizontal="center" vertical="center"/>
      <protection hidden="1"/>
    </xf>
    <xf numFmtId="0" fontId="16" fillId="11" borderId="9" xfId="2" applyFont="1" applyBorder="1" applyAlignment="1">
      <alignment horizontal="center" vertical="center" wrapText="1"/>
    </xf>
    <xf numFmtId="0" fontId="16" fillId="11" borderId="11" xfId="2" applyFont="1" applyBorder="1" applyAlignment="1">
      <alignment horizontal="center" vertical="center" wrapText="1"/>
    </xf>
    <xf numFmtId="0" fontId="16" fillId="11" borderId="13" xfId="2" applyFont="1" applyBorder="1" applyAlignment="1">
      <alignment horizontal="center" vertical="center" wrapText="1"/>
    </xf>
    <xf numFmtId="0" fontId="16" fillId="11" borderId="14" xfId="2" applyFont="1" applyBorder="1" applyAlignment="1">
      <alignment horizontal="center" vertical="center" wrapText="1"/>
    </xf>
    <xf numFmtId="0" fontId="16" fillId="11" borderId="8" xfId="2" applyFont="1" applyBorder="1" applyAlignment="1">
      <alignment horizontal="center" vertical="center" wrapText="1"/>
    </xf>
    <xf numFmtId="0" fontId="16" fillId="11" borderId="59" xfId="2" applyFont="1" applyBorder="1" applyAlignment="1">
      <alignment horizontal="center" vertical="center" wrapText="1"/>
    </xf>
    <xf numFmtId="0" fontId="16" fillId="11" borderId="62" xfId="2" applyFont="1" applyBorder="1" applyAlignment="1">
      <alignment horizontal="center" vertical="center" wrapText="1"/>
    </xf>
    <xf numFmtId="0" fontId="0" fillId="0" borderId="64" xfId="0" applyFont="1" applyFill="1" applyBorder="1"/>
    <xf numFmtId="0" fontId="17" fillId="0" borderId="0" xfId="0" applyFont="1" applyFill="1" applyBorder="1"/>
    <xf numFmtId="49" fontId="10" fillId="10" borderId="6" xfId="1" applyNumberFormat="1" applyFont="1" applyBorder="1" applyAlignment="1">
      <alignment horizontal="center" vertical="center" wrapText="1"/>
    </xf>
    <xf numFmtId="49" fontId="10" fillId="10" borderId="9" xfId="1" applyNumberFormat="1" applyFont="1" applyBorder="1" applyAlignment="1">
      <alignment horizontal="center" vertical="center" wrapText="1"/>
    </xf>
    <xf numFmtId="49" fontId="10" fillId="10" borderId="62" xfId="1" applyNumberFormat="1" applyFont="1" applyBorder="1" applyAlignment="1">
      <alignment horizontal="center" vertical="center" wrapText="1"/>
    </xf>
    <xf numFmtId="0" fontId="0" fillId="0" borderId="64" xfId="0" applyBorder="1" applyAlignment="1"/>
    <xf numFmtId="0" fontId="7" fillId="0" borderId="2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textRotation="90"/>
    </xf>
    <xf numFmtId="0" fontId="0" fillId="0" borderId="69" xfId="0" applyFont="1" applyFill="1" applyBorder="1" applyAlignment="1" applyProtection="1">
      <alignment horizontal="center" vertical="center"/>
      <protection hidden="1"/>
    </xf>
    <xf numFmtId="0" fontId="0" fillId="0" borderId="71" xfId="0" applyFont="1" applyFill="1" applyBorder="1" applyAlignment="1" applyProtection="1">
      <alignment horizontal="center" vertical="center"/>
      <protection hidden="1"/>
    </xf>
    <xf numFmtId="0" fontId="0" fillId="0" borderId="73" xfId="0" applyFont="1" applyFill="1" applyBorder="1" applyAlignment="1" applyProtection="1">
      <alignment horizontal="center" vertical="center"/>
      <protection hidden="1"/>
    </xf>
    <xf numFmtId="0" fontId="0" fillId="0" borderId="72" xfId="0" applyFont="1" applyFill="1" applyBorder="1" applyAlignment="1" applyProtection="1">
      <alignment horizontal="center" vertical="center"/>
      <protection hidden="1"/>
    </xf>
    <xf numFmtId="0" fontId="0" fillId="0" borderId="60" xfId="0" applyFont="1" applyFill="1" applyBorder="1" applyAlignment="1" applyProtection="1">
      <alignment horizontal="center" vertical="center"/>
      <protection hidden="1"/>
    </xf>
    <xf numFmtId="0" fontId="0" fillId="0" borderId="63" xfId="0" applyFont="1" applyFill="1" applyBorder="1" applyAlignment="1" applyProtection="1">
      <alignment horizontal="center" vertical="center"/>
      <protection hidden="1"/>
    </xf>
    <xf numFmtId="0" fontId="0" fillId="0" borderId="70" xfId="0" applyFont="1" applyFill="1" applyBorder="1" applyAlignment="1" applyProtection="1">
      <alignment horizontal="center" vertical="center"/>
      <protection hidden="1"/>
    </xf>
    <xf numFmtId="0" fontId="0" fillId="0" borderId="74" xfId="0" applyFont="1" applyFill="1" applyBorder="1" applyAlignment="1" applyProtection="1">
      <alignment horizontal="center" vertical="center"/>
      <protection hidden="1"/>
    </xf>
    <xf numFmtId="0" fontId="0" fillId="0" borderId="75" xfId="0" applyFont="1" applyFill="1" applyBorder="1" applyAlignment="1" applyProtection="1">
      <alignment horizontal="center" vertical="center"/>
      <protection hidden="1"/>
    </xf>
    <xf numFmtId="0" fontId="0" fillId="0" borderId="76" xfId="0" applyFont="1" applyFill="1" applyBorder="1" applyAlignment="1" applyProtection="1">
      <alignment horizontal="center" vertical="center"/>
      <protection hidden="1"/>
    </xf>
    <xf numFmtId="164" fontId="0" fillId="0" borderId="77" xfId="0" applyNumberFormat="1" applyFont="1" applyBorder="1" applyAlignment="1" applyProtection="1">
      <alignment horizontal="center" vertical="center"/>
      <protection hidden="1"/>
    </xf>
    <xf numFmtId="164" fontId="0" fillId="0" borderId="78" xfId="0" applyNumberFormat="1" applyFont="1" applyBorder="1" applyAlignment="1" applyProtection="1">
      <alignment horizontal="center" vertical="center"/>
      <protection hidden="1"/>
    </xf>
    <xf numFmtId="0" fontId="0" fillId="0" borderId="79" xfId="0" applyFont="1" applyFill="1" applyBorder="1" applyAlignment="1" applyProtection="1">
      <alignment horizontal="center" vertical="center"/>
      <protection hidden="1"/>
    </xf>
    <xf numFmtId="0" fontId="0" fillId="0" borderId="80" xfId="0" applyFont="1" applyFill="1" applyBorder="1" applyAlignment="1" applyProtection="1">
      <alignment horizontal="center" vertical="center"/>
      <protection hidden="1"/>
    </xf>
    <xf numFmtId="164" fontId="0" fillId="0" borderId="74" xfId="0" applyNumberFormat="1" applyFont="1" applyBorder="1" applyAlignment="1" applyProtection="1">
      <alignment horizontal="center" vertical="center"/>
      <protection hidden="1"/>
    </xf>
    <xf numFmtId="164" fontId="0" fillId="0" borderId="81" xfId="0" applyNumberFormat="1" applyFont="1" applyBorder="1" applyAlignment="1" applyProtection="1">
      <alignment horizontal="center" vertical="center"/>
      <protection hidden="1"/>
    </xf>
    <xf numFmtId="0" fontId="10" fillId="10" borderId="48" xfId="1" applyFont="1" applyBorder="1" applyAlignment="1" applyProtection="1">
      <alignment horizontal="center"/>
      <protection hidden="1"/>
    </xf>
    <xf numFmtId="0" fontId="0" fillId="0" borderId="82" xfId="0" applyFont="1" applyFill="1" applyBorder="1" applyAlignment="1" applyProtection="1">
      <alignment horizontal="center" vertical="center"/>
      <protection hidden="1"/>
    </xf>
    <xf numFmtId="164" fontId="0" fillId="0" borderId="76" xfId="0" applyNumberFormat="1" applyFont="1" applyBorder="1" applyAlignment="1" applyProtection="1">
      <alignment horizontal="center" vertical="center"/>
      <protection hidden="1"/>
    </xf>
    <xf numFmtId="164" fontId="0" fillId="0" borderId="59" xfId="0" applyNumberFormat="1" applyFont="1" applyBorder="1" applyAlignment="1" applyProtection="1">
      <alignment horizontal="center" vertical="center"/>
      <protection hidden="1"/>
    </xf>
    <xf numFmtId="0" fontId="10" fillId="10" borderId="65" xfId="1" applyFont="1" applyBorder="1" applyAlignment="1" applyProtection="1">
      <alignment horizontal="center"/>
      <protection hidden="1"/>
    </xf>
    <xf numFmtId="0" fontId="10" fillId="10" borderId="83" xfId="1" applyFont="1" applyBorder="1" applyAlignment="1" applyProtection="1">
      <alignment horizontal="center"/>
      <protection hidden="1"/>
    </xf>
    <xf numFmtId="0" fontId="10" fillId="10" borderId="84" xfId="1" applyFont="1" applyBorder="1" applyAlignment="1" applyProtection="1">
      <alignment horizontal="center"/>
      <protection hidden="1"/>
    </xf>
    <xf numFmtId="49" fontId="0" fillId="0" borderId="63" xfId="0" applyNumberFormat="1" applyBorder="1" applyProtection="1"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86" xfId="0" applyBorder="1" applyAlignment="1" applyProtection="1">
      <alignment horizontal="center"/>
      <protection locked="0"/>
    </xf>
    <xf numFmtId="49" fontId="0" fillId="0" borderId="72" xfId="0" applyNumberFormat="1" applyBorder="1" applyProtection="1">
      <protection locked="0"/>
    </xf>
    <xf numFmtId="49" fontId="0" fillId="0" borderId="87" xfId="0" applyNumberFormat="1" applyBorder="1" applyProtection="1">
      <protection locked="0"/>
    </xf>
    <xf numFmtId="49" fontId="0" fillId="0" borderId="74" xfId="0" applyNumberFormat="1" applyBorder="1" applyProtection="1">
      <protection locked="0"/>
    </xf>
    <xf numFmtId="49" fontId="0" fillId="0" borderId="80" xfId="0" applyNumberFormat="1" applyBorder="1" applyProtection="1">
      <protection locked="0"/>
    </xf>
    <xf numFmtId="49" fontId="0" fillId="0" borderId="79" xfId="0" applyNumberFormat="1" applyBorder="1" applyProtection="1">
      <protection locked="0"/>
    </xf>
    <xf numFmtId="49" fontId="0" fillId="0" borderId="73" xfId="0" applyNumberFormat="1" applyBorder="1" applyProtection="1">
      <protection locked="0"/>
    </xf>
    <xf numFmtId="49" fontId="0" fillId="0" borderId="71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3" fillId="0" borderId="48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2" fontId="7" fillId="0" borderId="48" xfId="0" applyNumberFormat="1" applyFont="1" applyFill="1" applyBorder="1" applyAlignment="1" applyProtection="1">
      <alignment horizontal="center" vertical="center"/>
      <protection hidden="1"/>
    </xf>
    <xf numFmtId="2" fontId="7" fillId="0" borderId="30" xfId="0" applyNumberFormat="1" applyFont="1" applyFill="1" applyBorder="1" applyAlignment="1" applyProtection="1">
      <alignment horizontal="center" vertical="center"/>
      <protection hidden="1"/>
    </xf>
    <xf numFmtId="2" fontId="7" fillId="0" borderId="50" xfId="0" applyNumberFormat="1" applyFont="1" applyFill="1" applyBorder="1" applyAlignment="1" applyProtection="1">
      <alignment horizontal="center" vertical="center"/>
      <protection hidden="1"/>
    </xf>
    <xf numFmtId="0" fontId="4" fillId="11" borderId="48" xfId="2" applyFont="1" applyBorder="1" applyAlignment="1" applyProtection="1">
      <alignment horizontal="center" vertical="center"/>
      <protection hidden="1"/>
    </xf>
    <xf numFmtId="0" fontId="4" fillId="11" borderId="50" xfId="2" applyFont="1" applyBorder="1" applyAlignment="1" applyProtection="1">
      <alignment horizontal="center" vertical="center"/>
      <protection hidden="1"/>
    </xf>
    <xf numFmtId="0" fontId="4" fillId="11" borderId="30" xfId="2" applyFont="1" applyBorder="1" applyAlignment="1" applyProtection="1">
      <alignment horizontal="center" vertical="center"/>
      <protection hidden="1"/>
    </xf>
    <xf numFmtId="0" fontId="3" fillId="0" borderId="48" xfId="0" applyFont="1" applyFill="1" applyBorder="1" applyAlignment="1" applyProtection="1">
      <alignment horizontal="center" vertical="center"/>
      <protection hidden="1"/>
    </xf>
    <xf numFmtId="0" fontId="3" fillId="0" borderId="50" xfId="0" applyFont="1" applyFill="1" applyBorder="1" applyAlignment="1" applyProtection="1">
      <alignment horizontal="center" vertical="center"/>
      <protection hidden="1"/>
    </xf>
    <xf numFmtId="0" fontId="3" fillId="0" borderId="30" xfId="0" applyFont="1" applyFill="1" applyBorder="1" applyAlignment="1" applyProtection="1">
      <alignment horizontal="center" vertical="center"/>
      <protection hidden="1"/>
    </xf>
    <xf numFmtId="0" fontId="12" fillId="10" borderId="33" xfId="1" applyFont="1" applyBorder="1" applyAlignment="1">
      <alignment horizontal="center" vertical="center" wrapText="1"/>
    </xf>
    <xf numFmtId="0" fontId="12" fillId="10" borderId="14" xfId="1" applyFont="1" applyBorder="1" applyAlignment="1">
      <alignment horizontal="center" vertical="center" wrapText="1"/>
    </xf>
    <xf numFmtId="0" fontId="12" fillId="10" borderId="8" xfId="1" applyFont="1" applyBorder="1" applyAlignment="1">
      <alignment horizontal="center" vertical="center" wrapText="1"/>
    </xf>
    <xf numFmtId="0" fontId="13" fillId="10" borderId="41" xfId="1" applyFont="1" applyBorder="1" applyAlignment="1" applyProtection="1">
      <alignment horizontal="center" vertical="center" wrapText="1"/>
      <protection hidden="1"/>
    </xf>
    <xf numFmtId="0" fontId="13" fillId="10" borderId="13" xfId="1" applyFont="1" applyBorder="1" applyAlignment="1" applyProtection="1">
      <alignment horizontal="center" vertical="center" wrapText="1"/>
      <protection hidden="1"/>
    </xf>
    <xf numFmtId="0" fontId="13" fillId="10" borderId="12" xfId="1" applyFont="1" applyBorder="1" applyAlignment="1" applyProtection="1">
      <alignment horizontal="center" vertical="center" wrapText="1"/>
      <protection hidden="1"/>
    </xf>
    <xf numFmtId="0" fontId="11" fillId="10" borderId="56" xfId="1" applyFont="1" applyBorder="1" applyAlignment="1">
      <alignment horizontal="center" vertical="center"/>
    </xf>
    <xf numFmtId="0" fontId="11" fillId="10" borderId="57" xfId="1" applyFont="1" applyBorder="1" applyAlignment="1">
      <alignment horizontal="center" vertical="center"/>
    </xf>
    <xf numFmtId="0" fontId="11" fillId="10" borderId="58" xfId="1" applyFont="1" applyBorder="1" applyAlignment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  <protection hidden="1"/>
    </xf>
    <xf numFmtId="0" fontId="20" fillId="0" borderId="18" xfId="0" applyFont="1" applyFill="1" applyBorder="1" applyAlignment="1" applyProtection="1">
      <alignment horizontal="center" vertical="center"/>
      <protection hidden="1"/>
    </xf>
    <xf numFmtId="49" fontId="19" fillId="0" borderId="67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69" xfId="0" applyNumberFormat="1" applyFont="1" applyFill="1" applyBorder="1" applyAlignment="1">
      <alignment horizontal="center" vertical="center" wrapText="1"/>
    </xf>
    <xf numFmtId="49" fontId="19" fillId="0" borderId="68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60" xfId="0" applyNumberFormat="1" applyFont="1" applyFill="1" applyBorder="1" applyAlignment="1">
      <alignment horizontal="center" vertical="center" wrapText="1"/>
    </xf>
    <xf numFmtId="49" fontId="19" fillId="0" borderId="51" xfId="0" applyNumberFormat="1" applyFont="1" applyFill="1" applyBorder="1" applyAlignment="1">
      <alignment horizontal="center" vertical="center" wrapText="1"/>
    </xf>
    <xf numFmtId="49" fontId="19" fillId="0" borderId="52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3" fillId="10" borderId="51" xfId="1" applyFont="1" applyBorder="1" applyAlignment="1">
      <alignment horizontal="center" vertical="center"/>
    </xf>
    <xf numFmtId="0" fontId="13" fillId="10" borderId="5" xfId="1" applyFont="1" applyBorder="1" applyAlignment="1">
      <alignment horizontal="center" vertical="center"/>
    </xf>
    <xf numFmtId="0" fontId="1" fillId="9" borderId="48" xfId="0" applyFont="1" applyFill="1" applyBorder="1" applyAlignment="1" applyProtection="1">
      <alignment horizontal="right"/>
      <protection hidden="1"/>
    </xf>
    <xf numFmtId="0" fontId="1" fillId="9" borderId="50" xfId="0" applyFont="1" applyFill="1" applyBorder="1" applyAlignment="1" applyProtection="1">
      <alignment horizontal="right"/>
      <protection hidden="1"/>
    </xf>
    <xf numFmtId="0" fontId="1" fillId="9" borderId="30" xfId="0" applyFont="1" applyFill="1" applyBorder="1" applyAlignment="1" applyProtection="1">
      <alignment horizontal="right"/>
      <protection hidden="1"/>
    </xf>
    <xf numFmtId="0" fontId="11" fillId="10" borderId="53" xfId="1" applyFont="1" applyBorder="1" applyAlignment="1">
      <alignment horizontal="center" vertical="center"/>
    </xf>
    <xf numFmtId="0" fontId="11" fillId="10" borderId="54" xfId="1" applyFont="1" applyBorder="1" applyAlignment="1">
      <alignment horizontal="center" vertical="center"/>
    </xf>
    <xf numFmtId="0" fontId="11" fillId="10" borderId="55" xfId="1" applyFont="1" applyBorder="1" applyAlignment="1">
      <alignment horizontal="center" vertical="center"/>
    </xf>
    <xf numFmtId="0" fontId="13" fillId="10" borderId="52" xfId="1" applyFont="1" applyBorder="1" applyAlignment="1">
      <alignment horizontal="center" vertical="center"/>
    </xf>
    <xf numFmtId="0" fontId="16" fillId="11" borderId="60" xfId="2" applyFont="1" applyBorder="1" applyAlignment="1">
      <alignment horizontal="center" vertical="center" wrapText="1"/>
    </xf>
    <xf numFmtId="0" fontId="16" fillId="11" borderId="5" xfId="2" applyFont="1" applyBorder="1" applyAlignment="1">
      <alignment horizontal="center" vertical="center" wrapText="1"/>
    </xf>
    <xf numFmtId="0" fontId="8" fillId="12" borderId="48" xfId="0" applyFont="1" applyFill="1" applyBorder="1" applyAlignment="1" applyProtection="1">
      <alignment horizontal="right" vertical="center"/>
      <protection hidden="1"/>
    </xf>
    <xf numFmtId="0" fontId="8" fillId="12" borderId="50" xfId="0" applyFont="1" applyFill="1" applyBorder="1" applyAlignment="1" applyProtection="1">
      <alignment horizontal="right" vertical="center"/>
      <protection hidden="1"/>
    </xf>
    <xf numFmtId="0" fontId="8" fillId="12" borderId="30" xfId="0" applyFont="1" applyFill="1" applyBorder="1" applyAlignment="1" applyProtection="1">
      <alignment horizontal="right" vertical="center"/>
      <protection hidden="1"/>
    </xf>
    <xf numFmtId="0" fontId="8" fillId="9" borderId="50" xfId="0" applyFont="1" applyFill="1" applyBorder="1" applyAlignment="1" applyProtection="1">
      <alignment horizontal="center" vertical="center"/>
      <protection hidden="1"/>
    </xf>
    <xf numFmtId="0" fontId="18" fillId="0" borderId="5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9" fillId="9" borderId="49" xfId="0" applyFont="1" applyFill="1" applyBorder="1" applyAlignment="1" applyProtection="1">
      <alignment horizontal="center" vertical="center"/>
      <protection hidden="1"/>
    </xf>
    <xf numFmtId="0" fontId="19" fillId="9" borderId="32" xfId="0" applyFont="1" applyFill="1" applyBorder="1" applyAlignment="1" applyProtection="1">
      <alignment horizontal="center" vertical="center"/>
      <protection hidden="1"/>
    </xf>
    <xf numFmtId="0" fontId="19" fillId="9" borderId="64" xfId="0" applyFont="1" applyFill="1" applyBorder="1" applyAlignment="1" applyProtection="1">
      <alignment horizontal="center" vertical="center"/>
      <protection hidden="1"/>
    </xf>
    <xf numFmtId="0" fontId="19" fillId="9" borderId="17" xfId="0" applyFont="1" applyFill="1" applyBorder="1" applyAlignment="1" applyProtection="1">
      <alignment horizontal="center" vertical="center"/>
      <protection hidden="1"/>
    </xf>
    <xf numFmtId="0" fontId="19" fillId="12" borderId="31" xfId="0" applyFont="1" applyFill="1" applyBorder="1" applyAlignment="1">
      <alignment vertical="center" textRotation="90" wrapText="1"/>
    </xf>
    <xf numFmtId="0" fontId="19" fillId="12" borderId="13" xfId="0" applyFont="1" applyFill="1" applyBorder="1" applyAlignment="1">
      <alignment vertical="center" textRotation="90" wrapText="1"/>
    </xf>
    <xf numFmtId="0" fontId="19" fillId="12" borderId="18" xfId="0" applyFont="1" applyFill="1" applyBorder="1" applyAlignment="1">
      <alignment vertical="center" textRotation="90" wrapText="1"/>
    </xf>
    <xf numFmtId="0" fontId="19" fillId="12" borderId="48" xfId="0" applyFont="1" applyFill="1" applyBorder="1" applyAlignment="1">
      <alignment horizontal="center" vertical="center"/>
    </xf>
    <xf numFmtId="0" fontId="19" fillId="12" borderId="50" xfId="0" applyFont="1" applyFill="1" applyBorder="1" applyAlignment="1">
      <alignment horizontal="center" vertical="center"/>
    </xf>
    <xf numFmtId="0" fontId="19" fillId="12" borderId="30" xfId="0" applyFont="1" applyFill="1" applyBorder="1" applyAlignment="1">
      <alignment horizontal="center" vertical="center"/>
    </xf>
    <xf numFmtId="164" fontId="21" fillId="13" borderId="21" xfId="0" applyNumberFormat="1" applyFont="1" applyFill="1" applyBorder="1" applyAlignment="1">
      <alignment horizontal="center" vertical="center"/>
    </xf>
  </cellXfs>
  <cellStyles count="3">
    <cellStyle name="20% - akcent 1" xfId="1" builtinId="30"/>
    <cellStyle name="40% - akcent 1" xfId="2" builtinId="31"/>
    <cellStyle name="Normalny" xfId="0" builtinId="0"/>
  </cellStyles>
  <dxfs count="4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FF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8000"/>
        </patternFill>
      </fill>
    </dxf>
    <dxf>
      <fill>
        <patternFill>
          <bgColor rgb="FF008000"/>
        </patternFill>
      </fill>
    </dxf>
    <dxf>
      <fill>
        <patternFill>
          <bgColor rgb="FF33CC33"/>
        </patternFill>
      </fill>
    </dxf>
    <dxf>
      <font>
        <color theme="0"/>
      </font>
    </dxf>
    <dxf>
      <font>
        <b/>
        <i val="0"/>
        <color rgb="FF002060"/>
      </font>
    </dxf>
    <dxf>
      <fill>
        <patternFill>
          <bgColor rgb="FF006600"/>
        </patternFill>
      </fill>
    </dxf>
    <dxf>
      <fill>
        <patternFill>
          <bgColor rgb="FF00FF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206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00"/>
        </patternFill>
      </fill>
    </dxf>
    <dxf>
      <fill>
        <patternFill>
          <bgColor rgb="FF0066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006600"/>
        </patternFill>
      </fill>
    </dxf>
    <dxf>
      <fill>
        <patternFill>
          <bgColor rgb="FF008000"/>
        </patternFill>
      </fill>
    </dxf>
    <dxf>
      <fill>
        <patternFill>
          <bgColor rgb="FF00FF00"/>
        </patternFill>
      </fill>
    </dxf>
    <dxf>
      <font>
        <color theme="2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00CC00"/>
        </patternFill>
      </fill>
    </dxf>
    <dxf>
      <fill>
        <patternFill>
          <bgColor rgb="FF006600"/>
        </patternFill>
      </fill>
    </dxf>
    <dxf>
      <fill>
        <patternFill>
          <bgColor rgb="FF008000"/>
        </patternFill>
      </fill>
    </dxf>
  </dxfs>
  <tableStyles count="0" defaultTableStyle="TableStyleMedium9" defaultPivotStyle="PivotStyleLight16"/>
  <colors>
    <mruColors>
      <color rgb="FFCCFFFF"/>
      <color rgb="FF00FF00"/>
      <color rgb="FF008000"/>
      <color rgb="FFFFFF00"/>
      <color rgb="FFFFFF66"/>
      <color rgb="FF33CC33"/>
      <color rgb="FF99CC00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Wyniki uzyskane w części II arkusza w % </a:t>
            </a:r>
          </a:p>
        </c:rich>
      </c:tx>
      <c:layout>
        <c:manualLayout>
          <c:xMode val="edge"/>
          <c:yMode val="edge"/>
          <c:x val="0.25528467169451957"/>
          <c:y val="5.55554555680539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121085594989985E-2"/>
          <c:y val="0.13303711481101441"/>
          <c:w val="0.87056367432150361"/>
          <c:h val="0.8067144195987063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'Klasa III'!$S$2:$X$2</c:f>
              <c:strCache>
                <c:ptCount val="6"/>
                <c:pt idx="0">
                  <c:v>Rozw. tematu</c:v>
                </c:pt>
                <c:pt idx="1">
                  <c:v>Kompozycja</c:v>
                </c:pt>
                <c:pt idx="2">
                  <c:v>Styl</c:v>
                </c:pt>
                <c:pt idx="3">
                  <c:v>Język</c:v>
                </c:pt>
                <c:pt idx="4">
                  <c:v>Zapis</c:v>
                </c:pt>
                <c:pt idx="5">
                  <c:v>Sz. Walory</c:v>
                </c:pt>
              </c:strCache>
            </c:strRef>
          </c:cat>
          <c:val>
            <c:numRef>
              <c:f>'Klasa III'!$S$41:$X$41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41723008"/>
        <c:axId val="41724544"/>
      </c:barChart>
      <c:catAx>
        <c:axId val="417230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41724544"/>
        <c:crosses val="autoZero"/>
        <c:auto val="1"/>
        <c:lblAlgn val="ctr"/>
        <c:lblOffset val="1"/>
      </c:catAx>
      <c:valAx>
        <c:axId val="41724544"/>
        <c:scaling>
          <c:orientation val="minMax"/>
          <c:max val="100"/>
          <c:min val="0"/>
        </c:scaling>
        <c:axPos val="l"/>
        <c:majorGridlines/>
        <c:numFmt formatCode="General" sourceLinked="0"/>
        <c:tickLblPos val="nextTo"/>
        <c:crossAx val="41723008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- typ zadania w %</a:t>
            </a:r>
          </a:p>
        </c:rich>
      </c:tx>
      <c:layout>
        <c:manualLayout>
          <c:xMode val="edge"/>
          <c:yMode val="edge"/>
          <c:x val="0.16821317548072476"/>
          <c:y val="1.61335642173359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3403888904598"/>
          <c:y val="0.20328546947320036"/>
          <c:w val="0.80521680353639602"/>
          <c:h val="0.54209458526186649"/>
        </c:manualLayout>
      </c:layout>
      <c:barChart>
        <c:barDir val="col"/>
        <c:grouping val="clustered"/>
        <c:ser>
          <c:idx val="0"/>
          <c:order val="0"/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III'!$D$53:$D$54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III'!$E$53:$E$54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III'!$F$53:$F$54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III'!$G$53:$G$54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III'!$H$53:$H$54</c:f>
              <c:numCache>
                <c:formatCode>0.00</c:formatCode>
                <c:ptCount val="2"/>
              </c:numCache>
            </c:numRef>
          </c:val>
        </c:ser>
        <c:axId val="48476544"/>
        <c:axId val="48478080"/>
      </c:barChart>
      <c:catAx>
        <c:axId val="484765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48478080"/>
        <c:crossesAt val="0"/>
        <c:auto val="1"/>
        <c:lblAlgn val="ctr"/>
        <c:lblOffset val="100"/>
      </c:catAx>
      <c:valAx>
        <c:axId val="48478080"/>
        <c:scaling>
          <c:orientation val="minMax"/>
          <c:min val="0"/>
        </c:scaling>
        <c:axPos val="l"/>
        <c:majorGridlines/>
        <c:numFmt formatCode="General" sourceLinked="0"/>
        <c:tickLblPos val="nextTo"/>
        <c:crossAx val="48476544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1" l="0.75000000000000178" r="0.750000000000001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- poziom tekstu w %</a:t>
            </a:r>
          </a:p>
        </c:rich>
      </c:tx>
      <c:layout>
        <c:manualLayout>
          <c:xMode val="edge"/>
          <c:yMode val="edge"/>
          <c:x val="0.21998250218722706"/>
          <c:y val="3.44320501603966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313503073440314E-2"/>
          <c:y val="0.14461394348692191"/>
          <c:w val="0.84257459654129063"/>
          <c:h val="0.630103610907299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III'!$D$44:$D$46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III'!$E$44:$E$46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III'!$F$44:$F$46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III'!$G$44:$G$46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III'!$H$44:$H$46</c:f>
              <c:numCache>
                <c:formatCode>0.00</c:formatCode>
                <c:ptCount val="3"/>
              </c:numCache>
            </c:numRef>
          </c:val>
        </c:ser>
        <c:axId val="48660864"/>
        <c:axId val="48662400"/>
      </c:barChart>
      <c:catAx>
        <c:axId val="486608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48662400"/>
        <c:crossesAt val="0"/>
        <c:auto val="1"/>
        <c:lblAlgn val="ctr"/>
        <c:lblOffset val="100"/>
      </c:catAx>
      <c:valAx>
        <c:axId val="48662400"/>
        <c:scaling>
          <c:orientation val="minMax"/>
          <c:max val="100"/>
          <c:min val="0"/>
        </c:scaling>
        <c:axPos val="l"/>
        <c:majorGridlines/>
        <c:numFmt formatCode="0" sourceLinked="0"/>
        <c:tickLblPos val="nextTo"/>
        <c:crossAx val="48660864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Rozk</a:t>
            </a:r>
            <a:r>
              <a:rPr lang="pl-PL" sz="1200" b="1" i="0" u="none" strike="noStrike" baseline="0"/>
              <a:t>ł</a:t>
            </a:r>
            <a:r>
              <a:rPr lang="en-US" sz="1200"/>
              <a:t>ad</a:t>
            </a:r>
            <a:r>
              <a:rPr lang="en-US" sz="1200" baseline="0"/>
              <a:t> wynik</a:t>
            </a:r>
            <a:r>
              <a:rPr lang="pl-PL" sz="1200" b="1" i="0" u="none" strike="noStrike" baseline="0"/>
              <a:t>ó</a:t>
            </a:r>
            <a:r>
              <a:rPr lang="en-US" sz="1200" baseline="0"/>
              <a:t>w w przedzia</a:t>
            </a:r>
            <a:r>
              <a:rPr lang="pl-PL" sz="1200" b="1" i="0" u="none" strike="noStrike" baseline="0"/>
              <a:t>ł</a:t>
            </a:r>
            <a:r>
              <a:rPr lang="en-US" sz="1200" baseline="0"/>
              <a:t>ach 1-6</a:t>
            </a:r>
            <a:r>
              <a:rPr lang="pl-PL" sz="1200" baseline="0"/>
              <a:t> (dla całego arkusza)</a:t>
            </a:r>
            <a:endParaRPr lang="pl-PL" sz="1200"/>
          </a:p>
        </c:rich>
      </c:tx>
      <c:layout>
        <c:manualLayout>
          <c:xMode val="edge"/>
          <c:yMode val="edge"/>
          <c:x val="0.14753683797824038"/>
          <c:y val="7.870365068002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662074281824832"/>
          <c:y val="0.24517647997765318"/>
          <c:w val="0.39048392255271075"/>
          <c:h val="0.63337257327560403"/>
        </c:manualLayout>
      </c:layout>
      <c:pieChart>
        <c:ser>
          <c:idx val="1"/>
          <c:order val="1"/>
          <c:spPr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B8605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33CC33"/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rgbClr val="008000"/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srgbClr val="336600"/>
              </a:solidFill>
              <a:ln>
                <a:solidFill>
                  <a:prstClr val="black"/>
                </a:solidFill>
              </a:ln>
            </c:spPr>
          </c:dPt>
          <c:cat>
            <c:numRef>
              <c:f>'Klasa III'!$W$45:$AB$45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'Klasa III'!$W$46:$AB$46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0"/>
          <c:order val="0"/>
          <c:spPr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B8605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33CC33"/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rgbClr val="008000"/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srgbClr val="336600"/>
              </a:solidFill>
              <a:ln>
                <a:solidFill>
                  <a:prstClr val="black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pl-PL"/>
              </a:p>
            </c:txPr>
            <c:dLblPos val="bestFit"/>
            <c:showVal val="1"/>
            <c:showLeaderLines val="1"/>
          </c:dLbls>
          <c:cat>
            <c:numRef>
              <c:f>'Klasa III'!$W$45:$AB$45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'Klasa III'!$W$46:$AB$46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532790447839563"/>
          <c:y val="0.33030720219211673"/>
          <c:w val="5.6683150047973987E-2"/>
          <c:h val="0.46992158662383532"/>
        </c:manualLayout>
      </c:layout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zero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Wyniki uzyskane w części II arkusza w % </a:t>
            </a:r>
          </a:p>
        </c:rich>
      </c:tx>
      <c:layout>
        <c:manualLayout>
          <c:xMode val="edge"/>
          <c:yMode val="edge"/>
          <c:x val="0.25528467169451974"/>
          <c:y val="5.5555455568053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121085594990054E-2"/>
          <c:y val="0.13303711481101441"/>
          <c:w val="0.87056367432150361"/>
          <c:h val="0.806714419598706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'Klasa III'!$S$2:$X$2</c:f>
              <c:strCache>
                <c:ptCount val="6"/>
                <c:pt idx="0">
                  <c:v>Rozw. tematu</c:v>
                </c:pt>
                <c:pt idx="1">
                  <c:v>Kompozycja</c:v>
                </c:pt>
                <c:pt idx="2">
                  <c:v>Styl</c:v>
                </c:pt>
                <c:pt idx="3">
                  <c:v>Język</c:v>
                </c:pt>
                <c:pt idx="4">
                  <c:v>Zapis</c:v>
                </c:pt>
                <c:pt idx="5">
                  <c:v>Sz. Walory</c:v>
                </c:pt>
              </c:strCache>
            </c:strRef>
          </c:cat>
          <c:val>
            <c:numRef>
              <c:f>'Klasa III'!$S$41:$X$41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48804992"/>
        <c:axId val="48806528"/>
      </c:barChart>
      <c:catAx>
        <c:axId val="488049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48806528"/>
        <c:crosses val="autoZero"/>
        <c:auto val="1"/>
        <c:lblAlgn val="ctr"/>
        <c:lblOffset val="1"/>
      </c:catAx>
      <c:valAx>
        <c:axId val="48806528"/>
        <c:scaling>
          <c:orientation val="minMax"/>
          <c:max val="100"/>
          <c:min val="0"/>
        </c:scaling>
        <c:axPos val="l"/>
        <c:majorGridlines/>
        <c:numFmt formatCode="General" sourceLinked="0"/>
        <c:tickLblPos val="nextTo"/>
        <c:crossAx val="48804992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Rozkład wyników w przedziałach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cały arkusz</c:v>
          </c:tx>
          <c:spPr>
            <a:solidFill>
              <a:schemeClr val="tx2">
                <a:lumMod val="20000"/>
                <a:lumOff val="80000"/>
              </a:schemeClr>
            </a:solidFill>
            <a:ln w="3175">
              <a:solidFill>
                <a:schemeClr val="tx2">
                  <a:lumMod val="50000"/>
                </a:schemeClr>
              </a:solidFill>
            </a:ln>
          </c:spPr>
          <c:val>
            <c:numRef>
              <c:f>'Klasa III'!$W$46:$AB$46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1"/>
          <c:tx>
            <c:v>Tylko częśc I</c:v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1F497D">
                  <a:lumMod val="50000"/>
                </a:srgbClr>
              </a:solidFill>
            </a:ln>
          </c:spPr>
          <c:val>
            <c:numRef>
              <c:f>'Klasa III'!$W$48:$AB$48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2"/>
          <c:tx>
            <c:v>Tylko część II</c:v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1F497D">
                  <a:lumMod val="50000"/>
                </a:srgbClr>
              </a:solidFill>
            </a:ln>
          </c:spPr>
          <c:val>
            <c:numRef>
              <c:f>'Klasa III'!$W$49:$AB$49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48708224"/>
        <c:axId val="48722688"/>
      </c:barChart>
      <c:catAx>
        <c:axId val="4870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Przedziały (</a:t>
                </a:r>
                <a:r>
                  <a:rPr lang="pl-PL"/>
                  <a:t>oceny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4180055178524715"/>
              <c:y val="0.87139785897549393"/>
            </c:manualLayout>
          </c:layout>
        </c:title>
        <c:numFmt formatCode="General" sourceLinked="1"/>
        <c:tickLblPos val="nextTo"/>
        <c:crossAx val="48722688"/>
        <c:crosses val="autoZero"/>
        <c:auto val="1"/>
        <c:lblAlgn val="ctr"/>
        <c:lblOffset val="10"/>
        <c:tickLblSkip val="1"/>
      </c:catAx>
      <c:valAx>
        <c:axId val="487226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Liczba uczniów</a:t>
                </a:r>
              </a:p>
            </c:rich>
          </c:tx>
          <c:layout/>
        </c:title>
        <c:numFmt formatCode="General" sourceLinked="1"/>
        <c:tickLblPos val="nextTo"/>
        <c:crossAx val="48708224"/>
        <c:crosses val="autoZero"/>
        <c:crossBetween val="between"/>
      </c:valAx>
    </c:plotArea>
    <c:legend>
      <c:legendPos val="r"/>
      <c:layout/>
    </c:legend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- charakter czynności w %</a:t>
            </a:r>
          </a:p>
        </c:rich>
      </c:tx>
      <c:layout>
        <c:manualLayout>
          <c:xMode val="edge"/>
          <c:yMode val="edge"/>
          <c:x val="0.23181214050371371"/>
          <c:y val="3.67776434584681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454131907718083"/>
          <c:y val="0.20432107140861777"/>
          <c:w val="0.76216968726700263"/>
          <c:h val="0.40864214281723626"/>
        </c:manualLayout>
      </c:layout>
      <c:barChart>
        <c:barDir val="col"/>
        <c:grouping val="clustered"/>
        <c:ser>
          <c:idx val="0"/>
          <c:order val="0"/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III'!$D$49:$D$50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III'!$E$49:$E$50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III'!$F$49:$F$50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III'!$G$49:$G$50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III'!$H$49:$H$50</c:f>
              <c:numCache>
                <c:formatCode>0.00</c:formatCode>
                <c:ptCount val="2"/>
              </c:numCache>
            </c:numRef>
          </c:val>
        </c:ser>
        <c:axId val="41895424"/>
        <c:axId val="41896960"/>
      </c:barChart>
      <c:catAx>
        <c:axId val="418954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41896960"/>
        <c:crosses val="autoZero"/>
        <c:auto val="1"/>
        <c:lblAlgn val="ctr"/>
        <c:lblOffset val="100"/>
      </c:catAx>
      <c:valAx>
        <c:axId val="41896960"/>
        <c:scaling>
          <c:orientation val="minMax"/>
          <c:max val="100"/>
          <c:min val="0"/>
        </c:scaling>
        <c:axPos val="l"/>
        <c:majorGridlines/>
        <c:numFmt formatCode="General" sourceLinked="0"/>
        <c:tickLblPos val="nextTo"/>
        <c:crossAx val="41895424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1" l="0.75000000000000155" r="0.7500000000000015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- typ zadania w %</a:t>
            </a:r>
          </a:p>
        </c:rich>
      </c:tx>
      <c:layout>
        <c:manualLayout>
          <c:xMode val="edge"/>
          <c:yMode val="edge"/>
          <c:x val="0.16821317548072467"/>
          <c:y val="1.613356421733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3403888904598"/>
          <c:y val="0.20328546947320031"/>
          <c:w val="0.80521680353639602"/>
          <c:h val="0.54209458526186649"/>
        </c:manualLayout>
      </c:layout>
      <c:barChart>
        <c:barDir val="col"/>
        <c:grouping val="clustered"/>
        <c:ser>
          <c:idx val="0"/>
          <c:order val="0"/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III'!$D$53:$D$54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III'!$E$53:$E$54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III'!$F$53:$F$54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III'!$G$53:$G$54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III'!$B$53:$C$54</c:f>
              <c:multiLvlStrCache>
                <c:ptCount val="2"/>
                <c:lvl>
                  <c:pt idx="0">
                    <c:v>4, 6, 13, 15</c:v>
                  </c:pt>
                  <c:pt idx="1">
                    <c:v>1, 2, 3, 5, 7, 8, 9, 10, 11, 12, 14, 16</c:v>
                  </c:pt>
                </c:lvl>
                <c:lvl>
                  <c:pt idx="0">
                    <c:v>zamknięte</c:v>
                  </c:pt>
                  <c:pt idx="1">
                    <c:v>otwarte</c:v>
                  </c:pt>
                </c:lvl>
              </c:multiLvlStrCache>
            </c:multiLvlStrRef>
          </c:cat>
          <c:val>
            <c:numRef>
              <c:f>'Klasa III'!$H$53:$H$54</c:f>
              <c:numCache>
                <c:formatCode>0.00</c:formatCode>
                <c:ptCount val="2"/>
              </c:numCache>
            </c:numRef>
          </c:val>
        </c:ser>
        <c:axId val="41752064"/>
        <c:axId val="41753600"/>
      </c:barChart>
      <c:catAx>
        <c:axId val="417520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41753600"/>
        <c:crossesAt val="0"/>
        <c:auto val="1"/>
        <c:lblAlgn val="ctr"/>
        <c:lblOffset val="100"/>
      </c:catAx>
      <c:valAx>
        <c:axId val="41753600"/>
        <c:scaling>
          <c:orientation val="minMax"/>
          <c:min val="0"/>
        </c:scaling>
        <c:axPos val="l"/>
        <c:majorGridlines/>
        <c:numFmt formatCode="General" sourceLinked="0"/>
        <c:tickLblPos val="nextTo"/>
        <c:crossAx val="41752064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1" l="0.75000000000000155" r="0.750000000000001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- poziom tekstu w %</a:t>
            </a:r>
          </a:p>
        </c:rich>
      </c:tx>
      <c:layout>
        <c:manualLayout>
          <c:xMode val="edge"/>
          <c:yMode val="edge"/>
          <c:x val="0.21998250218722706"/>
          <c:y val="3.44320501603966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313503073440314E-2"/>
          <c:y val="0.14461394348692191"/>
          <c:w val="0.84257459654129063"/>
          <c:h val="0.630103610907299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III'!$D$44:$D$46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III'!$E$44:$E$46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III'!$F$44:$F$46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III'!$G$44:$G$46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III'!$B$44:$C$46</c:f>
              <c:multiLvlStrCache>
                <c:ptCount val="3"/>
                <c:lvl>
                  <c:pt idx="0">
                    <c:v>1, 2, 3, 5, 7, 8, 9, 14, 16</c:v>
                  </c:pt>
                  <c:pt idx="1">
                    <c:v>4, 12, 13</c:v>
                  </c:pt>
                  <c:pt idx="2">
                    <c:v>6, 10, 11, 15</c:v>
                  </c:pt>
                </c:lvl>
                <c:lvl>
                  <c:pt idx="0">
                    <c:v>znaczeń</c:v>
                  </c:pt>
                  <c:pt idx="1">
                    <c:v>struktury</c:v>
                  </c:pt>
                  <c:pt idx="2">
                    <c:v>komunikacji</c:v>
                  </c:pt>
                </c:lvl>
              </c:multiLvlStrCache>
            </c:multiLvlStrRef>
          </c:cat>
          <c:val>
            <c:numRef>
              <c:f>'Klasa III'!$H$44:$H$46</c:f>
              <c:numCache>
                <c:formatCode>0.00</c:formatCode>
                <c:ptCount val="3"/>
              </c:numCache>
            </c:numRef>
          </c:val>
        </c:ser>
        <c:axId val="41805312"/>
        <c:axId val="41806848"/>
      </c:barChart>
      <c:catAx>
        <c:axId val="418053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41806848"/>
        <c:crossesAt val="0"/>
        <c:auto val="1"/>
        <c:lblAlgn val="ctr"/>
        <c:lblOffset val="100"/>
      </c:catAx>
      <c:valAx>
        <c:axId val="41806848"/>
        <c:scaling>
          <c:orientation val="minMax"/>
          <c:max val="100"/>
          <c:min val="0"/>
        </c:scaling>
        <c:axPos val="l"/>
        <c:majorGridlines/>
        <c:numFmt formatCode="0" sourceLinked="0"/>
        <c:tickLblPos val="nextTo"/>
        <c:crossAx val="41805312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en-US"/>
              <a:t>Rozk</a:t>
            </a:r>
            <a:r>
              <a:rPr lang="pl-PL" sz="1800" b="1" i="0" u="none" strike="noStrike" baseline="0"/>
              <a:t>ł</a:t>
            </a:r>
            <a:r>
              <a:rPr lang="en-US"/>
              <a:t>ad</a:t>
            </a:r>
            <a:r>
              <a:rPr lang="en-US" baseline="0"/>
              <a:t> wynik</a:t>
            </a:r>
            <a:r>
              <a:rPr lang="pl-PL" sz="1800" b="1" i="0" u="none" strike="noStrike" baseline="0"/>
              <a:t>ó</a:t>
            </a:r>
            <a:r>
              <a:rPr lang="en-US" baseline="0"/>
              <a:t>w w przedzia</a:t>
            </a:r>
            <a:r>
              <a:rPr lang="pl-PL" sz="1800" b="1" i="0" u="none" strike="noStrike" baseline="0"/>
              <a:t>ł</a:t>
            </a:r>
            <a:r>
              <a:rPr lang="en-US" baseline="0"/>
              <a:t>ach 1-6</a:t>
            </a:r>
            <a:endParaRPr lang="pl-PL"/>
          </a:p>
        </c:rich>
      </c:tx>
      <c:layout>
        <c:manualLayout>
          <c:xMode val="edge"/>
          <c:yMode val="edge"/>
          <c:x val="0.15306931570262619"/>
          <c:y val="7.8703703703703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662074281824832"/>
          <c:y val="0.24517647997765318"/>
          <c:w val="0.39048392255271053"/>
          <c:h val="0.63337257327560403"/>
        </c:manualLayout>
      </c:layout>
      <c:pieChart>
        <c:ser>
          <c:idx val="0"/>
          <c:order val="0"/>
          <c:spPr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B8605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33CC33"/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rgbClr val="008000"/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srgbClr val="336600"/>
              </a:solidFill>
              <a:ln>
                <a:solidFill>
                  <a:prstClr val="black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pl-PL"/>
              </a:p>
            </c:txPr>
            <c:dLblPos val="bestFit"/>
            <c:showVal val="1"/>
            <c:showLeaderLines val="1"/>
          </c:dLbls>
          <c:cat>
            <c:numRef>
              <c:f>'Klasa III'!$W$45:$AB$45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'Klasa III'!$W$46:$AB$46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532790447839563"/>
          <c:y val="0.33030720219211662"/>
          <c:w val="5.6683150047973987E-2"/>
          <c:h val="0.46992158662383532"/>
        </c:manualLayout>
      </c:layout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zero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w części I arkusza w % </a:t>
            </a:r>
          </a:p>
        </c:rich>
      </c:tx>
      <c:layout>
        <c:manualLayout>
          <c:xMode val="edge"/>
          <c:yMode val="edge"/>
          <c:x val="0.25528471517747464"/>
          <c:y val="5.5555455568053892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'Klasa III'!$C$2:$R$2</c:f>
              <c:strCache>
                <c:ptCount val="16"/>
                <c:pt idx="0">
                  <c:v>Zad. 1</c:v>
                </c:pt>
                <c:pt idx="1">
                  <c:v>Zad. 2</c:v>
                </c:pt>
                <c:pt idx="2">
                  <c:v>Zad. 3</c:v>
                </c:pt>
                <c:pt idx="3">
                  <c:v>Zad. 4</c:v>
                </c:pt>
                <c:pt idx="4">
                  <c:v>Zad. 5</c:v>
                </c:pt>
                <c:pt idx="5">
                  <c:v>Zad. 6</c:v>
                </c:pt>
                <c:pt idx="6">
                  <c:v>Zad. 7</c:v>
                </c:pt>
                <c:pt idx="7">
                  <c:v>Zad. 8</c:v>
                </c:pt>
                <c:pt idx="8">
                  <c:v>Zad. 9</c:v>
                </c:pt>
                <c:pt idx="9">
                  <c:v>Zad. 10</c:v>
                </c:pt>
                <c:pt idx="10">
                  <c:v>Zad. 11</c:v>
                </c:pt>
                <c:pt idx="11">
                  <c:v>Zad. 12</c:v>
                </c:pt>
                <c:pt idx="12">
                  <c:v>Zad. 13</c:v>
                </c:pt>
                <c:pt idx="13">
                  <c:v>Zad. 14</c:v>
                </c:pt>
                <c:pt idx="14">
                  <c:v>Zad. 15</c:v>
                </c:pt>
                <c:pt idx="15">
                  <c:v>Zad. 16</c:v>
                </c:pt>
              </c:strCache>
            </c:strRef>
          </c:cat>
          <c:val>
            <c:numRef>
              <c:f>'Klasa III'!$C$41:$R$41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axId val="48106496"/>
        <c:axId val="48108288"/>
      </c:barChart>
      <c:catAx>
        <c:axId val="481064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48108288"/>
        <c:crosses val="autoZero"/>
        <c:auto val="1"/>
        <c:lblAlgn val="ctr"/>
        <c:lblOffset val="1"/>
      </c:catAx>
      <c:valAx>
        <c:axId val="48108288"/>
        <c:scaling>
          <c:orientation val="minMax"/>
          <c:max val="100"/>
          <c:min val="0"/>
        </c:scaling>
        <c:axPos val="l"/>
        <c:majorGridlines/>
        <c:numFmt formatCode="General" sourceLinked="0"/>
        <c:tickLblPos val="nextTo"/>
        <c:crossAx val="48106496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Rozkład wyników w przedziałach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cały arkusz</c:v>
          </c:tx>
          <c:spPr>
            <a:solidFill>
              <a:schemeClr val="tx2">
                <a:lumMod val="20000"/>
                <a:lumOff val="80000"/>
              </a:schemeClr>
            </a:solidFill>
            <a:ln w="3175">
              <a:solidFill>
                <a:schemeClr val="tx2">
                  <a:lumMod val="50000"/>
                </a:schemeClr>
              </a:solidFill>
            </a:ln>
          </c:spPr>
          <c:val>
            <c:numRef>
              <c:f>'Klasa III'!$W$46:$AB$46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1"/>
          <c:tx>
            <c:v>Tylko częśc I</c:v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1F497D">
                  <a:lumMod val="50000"/>
                </a:srgbClr>
              </a:solidFill>
            </a:ln>
          </c:spPr>
          <c:val>
            <c:numRef>
              <c:f>'Klasa III'!$W$48:$AB$48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2"/>
          <c:tx>
            <c:v>Tylko część II</c:v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1F497D">
                  <a:lumMod val="50000"/>
                </a:srgbClr>
              </a:solidFill>
            </a:ln>
          </c:spPr>
          <c:val>
            <c:numRef>
              <c:f>'Klasa III'!$W$49:$AB$49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48140672"/>
        <c:axId val="48142592"/>
      </c:barChart>
      <c:catAx>
        <c:axId val="4814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Przedziały (</a:t>
                </a:r>
                <a:r>
                  <a:rPr lang="pl-PL"/>
                  <a:t>oceny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4180055178524693"/>
              <c:y val="0.87139785897549371"/>
            </c:manualLayout>
          </c:layout>
        </c:title>
        <c:numFmt formatCode="General" sourceLinked="1"/>
        <c:tickLblPos val="nextTo"/>
        <c:crossAx val="48142592"/>
        <c:crossesAt val="0"/>
        <c:auto val="1"/>
        <c:lblAlgn val="ctr"/>
        <c:lblOffset val="10"/>
        <c:tickLblSkip val="1"/>
      </c:catAx>
      <c:valAx>
        <c:axId val="48142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Liczba uczniów</a:t>
                </a:r>
              </a:p>
            </c:rich>
          </c:tx>
          <c:layout/>
        </c:title>
        <c:numFmt formatCode="General" sourceLinked="1"/>
        <c:tickLblPos val="nextTo"/>
        <c:crossAx val="48140672"/>
        <c:crosses val="autoZero"/>
        <c:crossBetween val="between"/>
        <c:majorUnit val="1"/>
      </c:valAx>
    </c:plotArea>
    <c:legend>
      <c:legendPos val="r"/>
      <c:layout/>
    </c:legend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w części I arkusza w % </a:t>
            </a:r>
          </a:p>
        </c:rich>
      </c:tx>
      <c:layout>
        <c:manualLayout>
          <c:xMode val="edge"/>
          <c:yMode val="edge"/>
          <c:x val="0.25528471517747464"/>
          <c:y val="5.5555455568053892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'Klasa III'!$C$2:$R$2</c:f>
              <c:strCache>
                <c:ptCount val="16"/>
                <c:pt idx="0">
                  <c:v>Zad. 1</c:v>
                </c:pt>
                <c:pt idx="1">
                  <c:v>Zad. 2</c:v>
                </c:pt>
                <c:pt idx="2">
                  <c:v>Zad. 3</c:v>
                </c:pt>
                <c:pt idx="3">
                  <c:v>Zad. 4</c:v>
                </c:pt>
                <c:pt idx="4">
                  <c:v>Zad. 5</c:v>
                </c:pt>
                <c:pt idx="5">
                  <c:v>Zad. 6</c:v>
                </c:pt>
                <c:pt idx="6">
                  <c:v>Zad. 7</c:v>
                </c:pt>
                <c:pt idx="7">
                  <c:v>Zad. 8</c:v>
                </c:pt>
                <c:pt idx="8">
                  <c:v>Zad. 9</c:v>
                </c:pt>
                <c:pt idx="9">
                  <c:v>Zad. 10</c:v>
                </c:pt>
                <c:pt idx="10">
                  <c:v>Zad. 11</c:v>
                </c:pt>
                <c:pt idx="11">
                  <c:v>Zad. 12</c:v>
                </c:pt>
                <c:pt idx="12">
                  <c:v>Zad. 13</c:v>
                </c:pt>
                <c:pt idx="13">
                  <c:v>Zad. 14</c:v>
                </c:pt>
                <c:pt idx="14">
                  <c:v>Zad. 15</c:v>
                </c:pt>
                <c:pt idx="15">
                  <c:v>Zad. 16</c:v>
                </c:pt>
              </c:strCache>
            </c:strRef>
          </c:cat>
          <c:val>
            <c:numRef>
              <c:f>'Klasa III'!$C$41:$R$41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axId val="48509312"/>
        <c:axId val="48510848"/>
      </c:barChart>
      <c:catAx>
        <c:axId val="48509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48510848"/>
        <c:crosses val="autoZero"/>
        <c:auto val="1"/>
        <c:lblAlgn val="ctr"/>
        <c:lblOffset val="1"/>
      </c:catAx>
      <c:valAx>
        <c:axId val="48510848"/>
        <c:scaling>
          <c:orientation val="minMax"/>
          <c:max val="100"/>
          <c:min val="0"/>
        </c:scaling>
        <c:axPos val="l"/>
        <c:majorGridlines/>
        <c:numFmt formatCode="General" sourceLinked="0"/>
        <c:tickLblPos val="nextTo"/>
        <c:crossAx val="48509312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Rozwiązywalność zadań - charakter czynności w %</a:t>
            </a:r>
          </a:p>
        </c:rich>
      </c:tx>
      <c:layout>
        <c:manualLayout>
          <c:xMode val="edge"/>
          <c:yMode val="edge"/>
          <c:x val="0.23181214050371371"/>
          <c:y val="3.67776434584681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454131907718094"/>
          <c:y val="0.20432107140861769"/>
          <c:w val="0.76216968726700263"/>
          <c:h val="0.40864214281723626"/>
        </c:manualLayout>
      </c:layout>
      <c:barChart>
        <c:barDir val="col"/>
        <c:grouping val="clustered"/>
        <c:ser>
          <c:idx val="0"/>
          <c:order val="0"/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III'!$D$49:$D$50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III'!$E$49:$E$50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III'!$F$49:$F$50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III'!$G$49:$G$50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'Klasa III'!$B$49:$C$50</c:f>
              <c:multiLvlStrCache>
                <c:ptCount val="2"/>
                <c:lvl>
                  <c:pt idx="0">
                    <c:v>1, 2, 3, 5, 9, 16.</c:v>
                  </c:pt>
                  <c:pt idx="1">
                    <c:v>4, 6, 7, 8, 10, 11, 12, 13, 14, 15</c:v>
                  </c:pt>
                </c:lvl>
                <c:lvl>
                  <c:pt idx="0">
                    <c:v>odtwarzanie informacji</c:v>
                  </c:pt>
                  <c:pt idx="1">
                    <c:v>przetwarzanie informacji</c:v>
                  </c:pt>
                </c:lvl>
              </c:multiLvlStrCache>
            </c:multiLvlStrRef>
          </c:cat>
          <c:val>
            <c:numRef>
              <c:f>'Klasa III'!$H$49:$H$50</c:f>
              <c:numCache>
                <c:formatCode>0.00</c:formatCode>
                <c:ptCount val="2"/>
              </c:numCache>
            </c:numRef>
          </c:val>
        </c:ser>
        <c:axId val="48550272"/>
        <c:axId val="48551808"/>
      </c:barChart>
      <c:catAx>
        <c:axId val="485502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48551808"/>
        <c:crosses val="autoZero"/>
        <c:auto val="1"/>
        <c:lblAlgn val="ctr"/>
        <c:lblOffset val="100"/>
      </c:catAx>
      <c:valAx>
        <c:axId val="48551808"/>
        <c:scaling>
          <c:orientation val="minMax"/>
          <c:max val="100"/>
          <c:min val="0"/>
        </c:scaling>
        <c:axPos val="l"/>
        <c:majorGridlines/>
        <c:numFmt formatCode="General" sourceLinked="0"/>
        <c:tickLblPos val="nextTo"/>
        <c:crossAx val="48550272"/>
        <c:crosses val="autoZero"/>
        <c:crossBetween val="between"/>
        <c:majorUnit val="20"/>
        <c:minorUnit val="10"/>
      </c:valAx>
    </c:plotArea>
    <c:plotVisOnly val="1"/>
    <c:dispBlanksAs val="gap"/>
  </c:chart>
  <c:printSettings>
    <c:headerFooter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51</xdr:row>
      <xdr:rowOff>50800</xdr:rowOff>
    </xdr:from>
    <xdr:to>
      <xdr:col>27</xdr:col>
      <xdr:colOff>438150</xdr:colOff>
      <xdr:row>71</xdr:row>
      <xdr:rowOff>114300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55</xdr:row>
      <xdr:rowOff>19050</xdr:rowOff>
    </xdr:from>
    <xdr:to>
      <xdr:col>8</xdr:col>
      <xdr:colOff>266700</xdr:colOff>
      <xdr:row>69</xdr:row>
      <xdr:rowOff>47625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70</xdr:row>
      <xdr:rowOff>38100</xdr:rowOff>
    </xdr:from>
    <xdr:to>
      <xdr:col>8</xdr:col>
      <xdr:colOff>266700</xdr:colOff>
      <xdr:row>84</xdr:row>
      <xdr:rowOff>66675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72</xdr:row>
      <xdr:rowOff>0</xdr:rowOff>
    </xdr:from>
    <xdr:to>
      <xdr:col>19</xdr:col>
      <xdr:colOff>482600</xdr:colOff>
      <xdr:row>88</xdr:row>
      <xdr:rowOff>155575</xdr:rowOff>
    </xdr:to>
    <xdr:graphicFrame macro="">
      <xdr:nvGraphicFramePr>
        <xdr:cNvPr id="8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72</xdr:row>
      <xdr:rowOff>0</xdr:rowOff>
    </xdr:from>
    <xdr:to>
      <xdr:col>27</xdr:col>
      <xdr:colOff>438150</xdr:colOff>
      <xdr:row>88</xdr:row>
      <xdr:rowOff>152400</xdr:rowOff>
    </xdr:to>
    <xdr:graphicFrame macro="">
      <xdr:nvGraphicFramePr>
        <xdr:cNvPr id="9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51</xdr:row>
      <xdr:rowOff>63500</xdr:rowOff>
    </xdr:from>
    <xdr:to>
      <xdr:col>19</xdr:col>
      <xdr:colOff>482600</xdr:colOff>
      <xdr:row>71</xdr:row>
      <xdr:rowOff>127000</xdr:rowOff>
    </xdr:to>
    <xdr:graphicFrame macro="">
      <xdr:nvGraphicFramePr>
        <xdr:cNvPr id="1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495300</xdr:colOff>
      <xdr:row>51</xdr:row>
      <xdr:rowOff>50800</xdr:rowOff>
    </xdr:from>
    <xdr:to>
      <xdr:col>35</xdr:col>
      <xdr:colOff>127000</xdr:colOff>
      <xdr:row>71</xdr:row>
      <xdr:rowOff>114300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352425</xdr:colOff>
      <xdr:row>23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619625" cy="34099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17</xdr:col>
      <xdr:colOff>25400</xdr:colOff>
      <xdr:row>22</xdr:row>
      <xdr:rowOff>152400</xdr:rowOff>
    </xdr:to>
    <xdr:graphicFrame macro="">
      <xdr:nvGraphicFramePr>
        <xdr:cNvPr id="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5</xdr:col>
      <xdr:colOff>466725</xdr:colOff>
      <xdr:row>38</xdr:row>
      <xdr:rowOff>73025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10</xdr:col>
      <xdr:colOff>466725</xdr:colOff>
      <xdr:row>38</xdr:row>
      <xdr:rowOff>73025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0</xdr:rowOff>
    </xdr:from>
    <xdr:to>
      <xdr:col>19</xdr:col>
      <xdr:colOff>25400</xdr:colOff>
      <xdr:row>41</xdr:row>
      <xdr:rowOff>44450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25</xdr:col>
      <xdr:colOff>323850</xdr:colOff>
      <xdr:row>19</xdr:row>
      <xdr:rowOff>41275</xdr:rowOff>
    </xdr:to>
    <xdr:graphicFrame macro="">
      <xdr:nvGraphicFramePr>
        <xdr:cNvPr id="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323850</xdr:colOff>
      <xdr:row>22</xdr:row>
      <xdr:rowOff>152400</xdr:rowOff>
    </xdr:to>
    <xdr:graphicFrame macro="">
      <xdr:nvGraphicFramePr>
        <xdr:cNvPr id="8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409575</xdr:colOff>
      <xdr:row>21</xdr:row>
      <xdr:rowOff>9525</xdr:rowOff>
    </xdr:from>
    <xdr:to>
      <xdr:col>27</xdr:col>
      <xdr:colOff>498475</xdr:colOff>
      <xdr:row>42</xdr:row>
      <xdr:rowOff>0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91"/>
  <sheetViews>
    <sheetView showGridLines="0" tabSelected="1" zoomScale="60" zoomScaleNormal="60" workbookViewId="0">
      <pane xSplit="9" ySplit="13" topLeftCell="J16" activePane="bottomRight" state="frozen"/>
      <selection pane="topRight" activeCell="K1" sqref="K1"/>
      <selection pane="bottomLeft" activeCell="A14" sqref="A14"/>
      <selection pane="bottomRight" activeCell="X4" sqref="X4"/>
    </sheetView>
  </sheetViews>
  <sheetFormatPr defaultRowHeight="12.75"/>
  <cols>
    <col min="1" max="1" width="4.7109375" style="1" customWidth="1"/>
    <col min="2" max="2" width="25.85546875" customWidth="1"/>
    <col min="3" max="18" width="7.140625" customWidth="1"/>
    <col min="19" max="19" width="8.42578125" customWidth="1"/>
    <col min="20" max="21" width="7.7109375" customWidth="1"/>
    <col min="22" max="22" width="11.28515625" customWidth="1"/>
    <col min="23" max="23" width="7.7109375" customWidth="1"/>
    <col min="24" max="24" width="8.28515625" customWidth="1"/>
    <col min="25" max="25" width="8" customWidth="1"/>
    <col min="26" max="26" width="7.85546875" customWidth="1"/>
    <col min="27" max="27" width="11.140625" customWidth="1"/>
    <col min="28" max="28" width="12.42578125" style="3" customWidth="1"/>
    <col min="29" max="29" width="11.28515625" style="5" customWidth="1"/>
    <col min="30" max="30" width="10.5703125" style="5" customWidth="1"/>
    <col min="31" max="40" width="9.140625" style="5"/>
  </cols>
  <sheetData>
    <row r="1" spans="1:50" ht="22.5" customHeight="1" thickBot="1">
      <c r="A1" s="168" t="s">
        <v>20</v>
      </c>
      <c r="B1" s="165" t="s">
        <v>64</v>
      </c>
      <c r="C1" s="171" t="s">
        <v>41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3"/>
      <c r="S1" s="190" t="s">
        <v>42</v>
      </c>
      <c r="T1" s="191"/>
      <c r="U1" s="191"/>
      <c r="V1" s="191"/>
      <c r="W1" s="191"/>
      <c r="X1" s="192"/>
      <c r="Y1" s="185" t="s">
        <v>57</v>
      </c>
      <c r="Z1" s="186"/>
      <c r="AA1" s="194" t="s">
        <v>65</v>
      </c>
      <c r="AB1" s="185" t="s">
        <v>66</v>
      </c>
      <c r="AC1" s="193"/>
      <c r="AD1" s="186"/>
      <c r="AE1" s="4"/>
      <c r="AF1" s="4"/>
      <c r="AH1" s="94"/>
      <c r="AJ1" s="107">
        <v>0</v>
      </c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38.25" customHeight="1" thickTop="1" thickBot="1">
      <c r="A2" s="169"/>
      <c r="B2" s="166"/>
      <c r="C2" s="19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0" t="s">
        <v>12</v>
      </c>
      <c r="P2" s="20" t="s">
        <v>13</v>
      </c>
      <c r="Q2" s="20" t="s">
        <v>14</v>
      </c>
      <c r="R2" s="21" t="s">
        <v>15</v>
      </c>
      <c r="S2" s="100" t="s">
        <v>19</v>
      </c>
      <c r="T2" s="101" t="s">
        <v>54</v>
      </c>
      <c r="U2" s="101" t="s">
        <v>16</v>
      </c>
      <c r="V2" s="101" t="s">
        <v>17</v>
      </c>
      <c r="W2" s="101" t="s">
        <v>18</v>
      </c>
      <c r="X2" s="102" t="s">
        <v>58</v>
      </c>
      <c r="Y2" s="100" t="s">
        <v>59</v>
      </c>
      <c r="Z2" s="103" t="s">
        <v>60</v>
      </c>
      <c r="AA2" s="195"/>
      <c r="AB2" s="104" t="s">
        <v>63</v>
      </c>
      <c r="AC2" s="99" t="s">
        <v>61</v>
      </c>
      <c r="AD2" s="105" t="s">
        <v>62</v>
      </c>
      <c r="AE2" s="94"/>
      <c r="AF2" s="94"/>
      <c r="AH2" s="94"/>
      <c r="AI2" s="95"/>
      <c r="AJ2" s="107">
        <v>1</v>
      </c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8.75" customHeight="1" thickTop="1" thickBot="1">
      <c r="A3" s="170"/>
      <c r="B3" s="167"/>
      <c r="C3" s="13" t="s">
        <v>21</v>
      </c>
      <c r="D3" s="13" t="s">
        <v>21</v>
      </c>
      <c r="E3" s="13" t="s">
        <v>21</v>
      </c>
      <c r="F3" s="13" t="s">
        <v>21</v>
      </c>
      <c r="G3" s="13" t="s">
        <v>21</v>
      </c>
      <c r="H3" s="13" t="s">
        <v>21</v>
      </c>
      <c r="I3" s="13" t="s">
        <v>22</v>
      </c>
      <c r="J3" s="13" t="s">
        <v>21</v>
      </c>
      <c r="K3" s="13" t="s">
        <v>22</v>
      </c>
      <c r="L3" s="13" t="s">
        <v>21</v>
      </c>
      <c r="M3" s="13" t="s">
        <v>22</v>
      </c>
      <c r="N3" s="13" t="s">
        <v>22</v>
      </c>
      <c r="O3" s="13" t="s">
        <v>21</v>
      </c>
      <c r="P3" s="13" t="s">
        <v>21</v>
      </c>
      <c r="Q3" s="13" t="s">
        <v>21</v>
      </c>
      <c r="R3" s="14" t="s">
        <v>21</v>
      </c>
      <c r="S3" s="15" t="s">
        <v>23</v>
      </c>
      <c r="T3" s="16" t="s">
        <v>24</v>
      </c>
      <c r="U3" s="16" t="s">
        <v>24</v>
      </c>
      <c r="V3" s="22" t="s">
        <v>30</v>
      </c>
      <c r="W3" s="16" t="s">
        <v>25</v>
      </c>
      <c r="X3" s="23" t="s">
        <v>26</v>
      </c>
      <c r="Y3" s="17" t="s">
        <v>27</v>
      </c>
      <c r="Z3" s="14" t="s">
        <v>28</v>
      </c>
      <c r="AA3" s="18" t="s">
        <v>29</v>
      </c>
      <c r="AB3" s="108" t="s">
        <v>43</v>
      </c>
      <c r="AC3" s="109" t="s">
        <v>43</v>
      </c>
      <c r="AD3" s="110" t="s">
        <v>43</v>
      </c>
      <c r="AE3" s="94"/>
      <c r="AF3" s="94"/>
      <c r="AH3" s="94"/>
      <c r="AI3" s="95"/>
      <c r="AJ3" s="107">
        <v>3</v>
      </c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.75" thickTop="1" thickBot="1">
      <c r="A4" s="87">
        <v>1</v>
      </c>
      <c r="B4" s="90"/>
      <c r="C4" s="24"/>
      <c r="D4" s="24"/>
      <c r="E4" s="24"/>
      <c r="F4" s="24"/>
      <c r="G4" s="24"/>
      <c r="H4" s="25"/>
      <c r="I4" s="25"/>
      <c r="J4" s="24"/>
      <c r="K4" s="25"/>
      <c r="L4" s="25"/>
      <c r="M4" s="25"/>
      <c r="N4" s="25"/>
      <c r="O4" s="24"/>
      <c r="P4" s="24"/>
      <c r="Q4" s="24"/>
      <c r="R4" s="97"/>
      <c r="S4" s="26"/>
      <c r="T4" s="25"/>
      <c r="U4" s="25"/>
      <c r="V4" s="25"/>
      <c r="W4" s="25"/>
      <c r="X4" s="27"/>
      <c r="Y4" s="57">
        <f>SUM(C4:R4)</f>
        <v>0</v>
      </c>
      <c r="Z4" s="58">
        <f>SUM(S4:X4)</f>
        <v>0</v>
      </c>
      <c r="AA4" s="98" t="str">
        <f t="shared" ref="AA4:AA37" si="0">IF(ISTEXT(B4),(SUM(C4:X4)/70),"-")</f>
        <v>-</v>
      </c>
      <c r="AB4" s="114" t="str">
        <f t="shared" ref="AB4:AB39" si="1">IF(AND(AA4="-"),"-",IF(AND(AA4&gt;=0%,AA4&lt;=29%),1,IF(AND(AA4&gt;29%,AA4&lt;=49%),2,IF(AND(AA4&gt;49%,AA4&lt;=64%),3,IF(AND(AA4&gt;64%,AA4&lt;=79%),4,IF(AND(AA4&gt;79%,AA4&lt;=89%),5,IF(AND(AA4&gt;89%,AA4&lt;=100%),6,"Błąd-sz.w!")))))))</f>
        <v>-</v>
      </c>
      <c r="AC4" s="119" t="str">
        <f>IF(AND(AA4="-"),"-",IF(AND(Y4&gt;=0,Y4&lt;6),1,IF(AND(Y4&gt;=6,Y4&lt;10),2,IF(AND(Y4&gt;=10,Y4&lt;14),3,IF(AND(Y4&gt;=14,Y4&lt;18),4,IF(AND(Y4&gt;=18,Y4&lt;20),5,IF(AND(Y4&gt;=20,Y4=20),6,"Błąd-sz.w!")))))))</f>
        <v>-</v>
      </c>
      <c r="AD4" s="114" t="str">
        <f>IF(AND(AB4="-"),"-",IF(AND(Z4&gt;=0,Z4&lt;15),1,IF(AND(Z4&gt;=15,Z4&lt;25),2,IF(AND(Z4&gt;=25,Z4&lt;35),3,IF(AND(Z4&gt;=35,Z4&lt;43),4,IF(AND(Z4&gt;=43,Z4&lt;49),5,IF(AND(Z4&gt;=49,Z4&lt;=50),6,"Błąd-sz.w!")))))))</f>
        <v>-</v>
      </c>
      <c r="AE4" s="94"/>
      <c r="AF4" s="94"/>
      <c r="AH4" s="94"/>
      <c r="AI4" s="95"/>
      <c r="AJ4" s="107">
        <v>5</v>
      </c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.75" thickTop="1" thickBot="1">
      <c r="A5" s="88">
        <v>2</v>
      </c>
      <c r="B5" s="91"/>
      <c r="C5" s="24"/>
      <c r="D5" s="24"/>
      <c r="E5" s="24"/>
      <c r="F5" s="24"/>
      <c r="G5" s="24"/>
      <c r="H5" s="25"/>
      <c r="I5" s="25"/>
      <c r="J5" s="24"/>
      <c r="K5" s="25"/>
      <c r="L5" s="25"/>
      <c r="M5" s="25"/>
      <c r="N5" s="25"/>
      <c r="O5" s="24"/>
      <c r="P5" s="24"/>
      <c r="Q5" s="24"/>
      <c r="R5" s="30"/>
      <c r="S5" s="29"/>
      <c r="T5" s="28"/>
      <c r="U5" s="28"/>
      <c r="V5" s="25"/>
      <c r="W5" s="25"/>
      <c r="X5" s="30"/>
      <c r="Y5" s="59">
        <f>SUM(C5:R5)</f>
        <v>0</v>
      </c>
      <c r="Z5" s="60">
        <f t="shared" ref="Z5:Z39" si="2">SUM(S5:X5)</f>
        <v>0</v>
      </c>
      <c r="AA5" s="98" t="str">
        <f t="shared" si="0"/>
        <v>-</v>
      </c>
      <c r="AB5" s="117" t="str">
        <f t="shared" si="1"/>
        <v>-</v>
      </c>
      <c r="AC5" s="118" t="str">
        <f t="shared" ref="AC5:AC39" si="3">IF(AND(AA5="-"),"-",IF(AND(Y5&gt;=0,Y5&lt;6),1,IF(AND(Y5&gt;=6,Y5&lt;10),2,IF(AND(Y5&gt;=10,Y5&lt;14),3,IF(AND(Y5&gt;=14,Y5&lt;18),4,IF(AND(Y5&gt;=18,Y5&lt;20),5,IF(AND(Y5&gt;=20,Y5=20),6,"Błąd-sz.w!")))))))</f>
        <v>-</v>
      </c>
      <c r="AD5" s="117" t="str">
        <f t="shared" ref="AD5:AD39" si="4">IF(AND(AB5="-"),"-",IF(AND(Z5&gt;=0,Z5&lt;15),1,IF(AND(Z5&gt;=15,Z5&lt;25),2,IF(AND(Z5&gt;=25,Z5&lt;35),3,IF(AND(Z5&gt;=35,Z5&lt;43),4,IF(AND(Z5&gt;=43,Z5&lt;49),5,IF(AND(Z5&gt;=49,Z5&lt;=50),6,"Błąd-sz.w!")))))))</f>
        <v>-</v>
      </c>
      <c r="AE5" s="94"/>
      <c r="AF5" s="94"/>
      <c r="AH5" s="94"/>
      <c r="AI5" s="95"/>
      <c r="AJ5" s="107">
        <v>0</v>
      </c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.75" thickTop="1" thickBot="1">
      <c r="A6" s="88">
        <v>3</v>
      </c>
      <c r="B6" s="91"/>
      <c r="C6" s="24"/>
      <c r="D6" s="24"/>
      <c r="E6" s="24"/>
      <c r="F6" s="24"/>
      <c r="G6" s="24"/>
      <c r="H6" s="25"/>
      <c r="I6" s="25"/>
      <c r="J6" s="24"/>
      <c r="K6" s="25"/>
      <c r="L6" s="25"/>
      <c r="M6" s="25"/>
      <c r="N6" s="25"/>
      <c r="O6" s="24"/>
      <c r="P6" s="24"/>
      <c r="Q6" s="24"/>
      <c r="R6" s="30"/>
      <c r="S6" s="31"/>
      <c r="T6" s="24"/>
      <c r="U6" s="28"/>
      <c r="V6" s="25"/>
      <c r="W6" s="25"/>
      <c r="X6" s="30"/>
      <c r="Y6" s="59">
        <f>SUM(C6:R6)</f>
        <v>0</v>
      </c>
      <c r="Z6" s="60">
        <f t="shared" si="2"/>
        <v>0</v>
      </c>
      <c r="AA6" s="124" t="str">
        <f t="shared" si="0"/>
        <v>-</v>
      </c>
      <c r="AB6" s="117" t="str">
        <f t="shared" si="1"/>
        <v>-</v>
      </c>
      <c r="AC6" s="116" t="str">
        <f t="shared" si="3"/>
        <v>-</v>
      </c>
      <c r="AD6" s="117" t="str">
        <f t="shared" si="4"/>
        <v>-</v>
      </c>
      <c r="AE6" s="94"/>
      <c r="AF6" s="94"/>
      <c r="AH6" s="94"/>
      <c r="AI6" s="95"/>
      <c r="AJ6" s="107">
        <v>1</v>
      </c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.75" thickTop="1" thickBot="1">
      <c r="A7" s="88">
        <v>4</v>
      </c>
      <c r="B7" s="91"/>
      <c r="C7" s="24"/>
      <c r="D7" s="24"/>
      <c r="E7" s="24"/>
      <c r="F7" s="24"/>
      <c r="G7" s="24"/>
      <c r="H7" s="25"/>
      <c r="I7" s="25"/>
      <c r="J7" s="24"/>
      <c r="K7" s="25"/>
      <c r="L7" s="25"/>
      <c r="M7" s="25"/>
      <c r="N7" s="25"/>
      <c r="O7" s="24"/>
      <c r="P7" s="24"/>
      <c r="Q7" s="24"/>
      <c r="R7" s="30"/>
      <c r="S7" s="32"/>
      <c r="T7" s="28"/>
      <c r="U7" s="28"/>
      <c r="V7" s="25"/>
      <c r="W7" s="25"/>
      <c r="X7" s="30"/>
      <c r="Y7" s="59">
        <f t="shared" ref="Y7:Y39" si="5">SUM(C7:R7)</f>
        <v>0</v>
      </c>
      <c r="Z7" s="130">
        <f t="shared" si="2"/>
        <v>0</v>
      </c>
      <c r="AA7" s="133" t="str">
        <f t="shared" si="0"/>
        <v>-</v>
      </c>
      <c r="AB7" s="131" t="str">
        <f t="shared" si="1"/>
        <v>-</v>
      </c>
      <c r="AC7" s="117" t="str">
        <f t="shared" si="3"/>
        <v>-</v>
      </c>
      <c r="AD7" s="117" t="str">
        <f t="shared" si="4"/>
        <v>-</v>
      </c>
      <c r="AE7" s="94"/>
      <c r="AF7" s="94"/>
      <c r="AH7" s="94"/>
      <c r="AI7" s="95"/>
      <c r="AJ7" s="107">
        <v>3</v>
      </c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.75" thickTop="1" thickBot="1">
      <c r="A8" s="89">
        <v>5</v>
      </c>
      <c r="B8" s="92"/>
      <c r="C8" s="33"/>
      <c r="D8" s="33"/>
      <c r="E8" s="33"/>
      <c r="F8" s="33"/>
      <c r="G8" s="33"/>
      <c r="H8" s="34"/>
      <c r="I8" s="34"/>
      <c r="J8" s="33"/>
      <c r="K8" s="34"/>
      <c r="L8" s="34"/>
      <c r="M8" s="34"/>
      <c r="N8" s="34"/>
      <c r="O8" s="33"/>
      <c r="P8" s="34"/>
      <c r="Q8" s="33"/>
      <c r="R8" s="35"/>
      <c r="S8" s="36"/>
      <c r="T8" s="34"/>
      <c r="U8" s="34"/>
      <c r="V8" s="34"/>
      <c r="W8" s="34"/>
      <c r="X8" s="35"/>
      <c r="Y8" s="61">
        <f t="shared" si="5"/>
        <v>0</v>
      </c>
      <c r="Z8" s="62">
        <f t="shared" si="2"/>
        <v>0</v>
      </c>
      <c r="AA8" s="132" t="str">
        <f t="shared" si="0"/>
        <v>-</v>
      </c>
      <c r="AB8" s="116" t="str">
        <f t="shared" si="1"/>
        <v>-</v>
      </c>
      <c r="AC8" s="118" t="str">
        <f t="shared" si="3"/>
        <v>-</v>
      </c>
      <c r="AD8" s="116" t="str">
        <f t="shared" si="4"/>
        <v>-</v>
      </c>
      <c r="AE8" s="94"/>
      <c r="AF8" s="94"/>
      <c r="AH8" s="94"/>
      <c r="AI8" s="95"/>
      <c r="AJ8" s="107">
        <v>6</v>
      </c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thickBot="1">
      <c r="A9" s="87">
        <v>6</v>
      </c>
      <c r="B9" s="90"/>
      <c r="C9" s="24"/>
      <c r="D9" s="24"/>
      <c r="E9" s="24"/>
      <c r="F9" s="24"/>
      <c r="G9" s="24"/>
      <c r="H9" s="25"/>
      <c r="I9" s="25"/>
      <c r="J9" s="24"/>
      <c r="K9" s="25"/>
      <c r="L9" s="25"/>
      <c r="M9" s="25"/>
      <c r="N9" s="25"/>
      <c r="O9" s="24"/>
      <c r="P9" s="24"/>
      <c r="Q9" s="24"/>
      <c r="R9" s="27"/>
      <c r="S9" s="37"/>
      <c r="T9" s="25"/>
      <c r="U9" s="25"/>
      <c r="V9" s="25"/>
      <c r="W9" s="25"/>
      <c r="X9" s="27"/>
      <c r="Y9" s="57">
        <f t="shared" si="5"/>
        <v>0</v>
      </c>
      <c r="Z9" s="58">
        <f t="shared" si="2"/>
        <v>0</v>
      </c>
      <c r="AA9" s="125" t="str">
        <f t="shared" si="0"/>
        <v>-</v>
      </c>
      <c r="AB9" s="126" t="str">
        <f t="shared" si="1"/>
        <v>-</v>
      </c>
      <c r="AC9" s="126" t="str">
        <f t="shared" si="3"/>
        <v>-</v>
      </c>
      <c r="AD9" s="126" t="str">
        <f t="shared" si="4"/>
        <v>-</v>
      </c>
      <c r="AE9" s="94"/>
      <c r="AF9" s="94"/>
      <c r="AH9" s="94"/>
      <c r="AI9" s="95"/>
      <c r="AJ9" s="107">
        <v>9</v>
      </c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.75" thickTop="1" thickBot="1">
      <c r="A10" s="88">
        <v>7</v>
      </c>
      <c r="B10" s="91"/>
      <c r="C10" s="24"/>
      <c r="D10" s="24"/>
      <c r="E10" s="24"/>
      <c r="F10" s="24"/>
      <c r="G10" s="24"/>
      <c r="H10" s="28"/>
      <c r="I10" s="25"/>
      <c r="J10" s="24"/>
      <c r="K10" s="25"/>
      <c r="L10" s="28"/>
      <c r="M10" s="28"/>
      <c r="N10" s="25"/>
      <c r="O10" s="24"/>
      <c r="P10" s="24"/>
      <c r="Q10" s="24"/>
      <c r="R10" s="38"/>
      <c r="S10" s="31"/>
      <c r="T10" s="28"/>
      <c r="U10" s="28"/>
      <c r="V10" s="25"/>
      <c r="W10" s="25"/>
      <c r="X10" s="30"/>
      <c r="Y10" s="59">
        <f t="shared" si="5"/>
        <v>0</v>
      </c>
      <c r="Z10" s="60">
        <f t="shared" si="2"/>
        <v>0</v>
      </c>
      <c r="AA10" s="98" t="str">
        <f t="shared" si="0"/>
        <v>-</v>
      </c>
      <c r="AB10" s="117" t="str">
        <f t="shared" si="1"/>
        <v>-</v>
      </c>
      <c r="AC10" s="118" t="str">
        <f t="shared" si="3"/>
        <v>-</v>
      </c>
      <c r="AD10" s="118" t="str">
        <f t="shared" si="4"/>
        <v>-</v>
      </c>
      <c r="AE10" s="94"/>
      <c r="AF10" s="94"/>
      <c r="AH10" s="94"/>
      <c r="AI10" s="95"/>
      <c r="AJ10" s="107">
        <v>12</v>
      </c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.75" thickTop="1" thickBot="1">
      <c r="A11" s="88">
        <v>8</v>
      </c>
      <c r="B11" s="90"/>
      <c r="C11" s="24"/>
      <c r="D11" s="24"/>
      <c r="E11" s="24"/>
      <c r="F11" s="24"/>
      <c r="G11" s="24"/>
      <c r="H11" s="25"/>
      <c r="I11" s="25"/>
      <c r="J11" s="24"/>
      <c r="K11" s="25"/>
      <c r="L11" s="25"/>
      <c r="M11" s="25"/>
      <c r="N11" s="25"/>
      <c r="O11" s="24"/>
      <c r="P11" s="24"/>
      <c r="Q11" s="24"/>
      <c r="R11" s="30"/>
      <c r="S11" s="29"/>
      <c r="T11" s="25"/>
      <c r="U11" s="25"/>
      <c r="V11" s="25"/>
      <c r="W11" s="25"/>
      <c r="X11" s="30"/>
      <c r="Y11" s="59">
        <f t="shared" si="5"/>
        <v>0</v>
      </c>
      <c r="Z11" s="60">
        <f t="shared" si="2"/>
        <v>0</v>
      </c>
      <c r="AA11" s="98" t="str">
        <f t="shared" si="0"/>
        <v>-</v>
      </c>
      <c r="AB11" s="117" t="str">
        <f t="shared" si="1"/>
        <v>-</v>
      </c>
      <c r="AC11" s="116" t="str">
        <f t="shared" si="3"/>
        <v>-</v>
      </c>
      <c r="AD11" s="117" t="str">
        <f t="shared" si="4"/>
        <v>-</v>
      </c>
      <c r="AE11" s="94"/>
      <c r="AF11" s="94"/>
      <c r="AG11" s="94"/>
      <c r="AH11" s="95"/>
      <c r="AI11" s="95"/>
      <c r="AJ11" s="9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.75" thickTop="1" thickBot="1">
      <c r="A12" s="88">
        <v>9</v>
      </c>
      <c r="B12" s="91"/>
      <c r="C12" s="24"/>
      <c r="D12" s="24"/>
      <c r="E12" s="24"/>
      <c r="F12" s="24"/>
      <c r="G12" s="24"/>
      <c r="H12" s="28"/>
      <c r="I12" s="25"/>
      <c r="J12" s="24"/>
      <c r="K12" s="25"/>
      <c r="L12" s="28"/>
      <c r="M12" s="28"/>
      <c r="N12" s="25"/>
      <c r="O12" s="24"/>
      <c r="P12" s="24"/>
      <c r="Q12" s="24"/>
      <c r="R12" s="27"/>
      <c r="S12" s="29"/>
      <c r="T12" s="28"/>
      <c r="U12" s="28"/>
      <c r="V12" s="25"/>
      <c r="W12" s="25"/>
      <c r="X12" s="30"/>
      <c r="Y12" s="59">
        <f t="shared" si="5"/>
        <v>0</v>
      </c>
      <c r="Z12" s="60">
        <f t="shared" si="2"/>
        <v>0</v>
      </c>
      <c r="AA12" s="98" t="str">
        <f t="shared" si="0"/>
        <v>-</v>
      </c>
      <c r="AB12" s="117" t="str">
        <f t="shared" si="1"/>
        <v>-</v>
      </c>
      <c r="AC12" s="116" t="str">
        <f t="shared" si="3"/>
        <v>-</v>
      </c>
      <c r="AD12" s="118" t="str">
        <f t="shared" si="4"/>
        <v>-</v>
      </c>
      <c r="AE12" s="94"/>
      <c r="AF12" s="94"/>
      <c r="AG12" s="94"/>
      <c r="AH12" s="95"/>
      <c r="AI12" s="95"/>
      <c r="AJ12" s="9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.75" thickTop="1" thickBot="1">
      <c r="A13" s="89">
        <v>10</v>
      </c>
      <c r="B13" s="92"/>
      <c r="C13" s="33"/>
      <c r="D13" s="33"/>
      <c r="E13" s="33"/>
      <c r="F13" s="33"/>
      <c r="G13" s="33"/>
      <c r="H13" s="34"/>
      <c r="I13" s="34"/>
      <c r="J13" s="33"/>
      <c r="K13" s="34"/>
      <c r="L13" s="34"/>
      <c r="M13" s="34"/>
      <c r="N13" s="34"/>
      <c r="O13" s="33"/>
      <c r="P13" s="33"/>
      <c r="Q13" s="33"/>
      <c r="R13" s="35"/>
      <c r="S13" s="36"/>
      <c r="T13" s="33"/>
      <c r="U13" s="34"/>
      <c r="V13" s="34"/>
      <c r="W13" s="34"/>
      <c r="X13" s="35"/>
      <c r="Y13" s="61">
        <f t="shared" si="5"/>
        <v>0</v>
      </c>
      <c r="Z13" s="62">
        <f t="shared" si="2"/>
        <v>0</v>
      </c>
      <c r="AA13" s="129" t="str">
        <f t="shared" si="0"/>
        <v>-</v>
      </c>
      <c r="AB13" s="127" t="str">
        <f t="shared" si="1"/>
        <v>-</v>
      </c>
      <c r="AC13" s="127" t="str">
        <f t="shared" si="3"/>
        <v>-</v>
      </c>
      <c r="AD13" s="127" t="str">
        <f t="shared" si="4"/>
        <v>-</v>
      </c>
      <c r="AE13" s="94"/>
      <c r="AF13" s="94"/>
      <c r="AG13" s="94"/>
      <c r="AH13" s="95"/>
      <c r="AI13" s="106"/>
      <c r="AJ13" s="9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thickBot="1">
      <c r="A14" s="87">
        <v>11</v>
      </c>
      <c r="B14" s="90"/>
      <c r="C14" s="24"/>
      <c r="D14" s="24"/>
      <c r="E14" s="24"/>
      <c r="F14" s="24"/>
      <c r="G14" s="24"/>
      <c r="H14" s="25"/>
      <c r="I14" s="25"/>
      <c r="J14" s="24"/>
      <c r="K14" s="25"/>
      <c r="L14" s="25"/>
      <c r="M14" s="25"/>
      <c r="N14" s="25"/>
      <c r="O14" s="24"/>
      <c r="P14" s="24"/>
      <c r="Q14" s="24"/>
      <c r="R14" s="27"/>
      <c r="S14" s="31"/>
      <c r="T14" s="25"/>
      <c r="U14" s="25"/>
      <c r="V14" s="25"/>
      <c r="W14" s="25"/>
      <c r="X14" s="27"/>
      <c r="Y14" s="57">
        <f t="shared" si="5"/>
        <v>0</v>
      </c>
      <c r="Z14" s="58">
        <f t="shared" si="2"/>
        <v>0</v>
      </c>
      <c r="AA14" s="125" t="str">
        <f t="shared" si="0"/>
        <v>-</v>
      </c>
      <c r="AB14" s="126" t="str">
        <f t="shared" si="1"/>
        <v>-</v>
      </c>
      <c r="AC14" s="126" t="str">
        <f t="shared" si="3"/>
        <v>-</v>
      </c>
      <c r="AD14" s="121" t="str">
        <f t="shared" si="4"/>
        <v>-</v>
      </c>
      <c r="AE14" s="94"/>
      <c r="AF14" s="94"/>
      <c r="AG14" s="94"/>
      <c r="AH14" s="95"/>
      <c r="AI14" s="95"/>
      <c r="AJ14" s="9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.75" thickTop="1" thickBot="1">
      <c r="A15" s="88">
        <v>12</v>
      </c>
      <c r="B15" s="91"/>
      <c r="C15" s="39"/>
      <c r="D15" s="39"/>
      <c r="E15" s="39"/>
      <c r="F15" s="39"/>
      <c r="G15" s="39"/>
      <c r="H15" s="28"/>
      <c r="I15" s="28"/>
      <c r="J15" s="39"/>
      <c r="K15" s="28"/>
      <c r="L15" s="28"/>
      <c r="M15" s="40"/>
      <c r="N15" s="28"/>
      <c r="O15" s="41"/>
      <c r="P15" s="40"/>
      <c r="Q15" s="41"/>
      <c r="R15" s="30"/>
      <c r="S15" s="29"/>
      <c r="T15" s="28"/>
      <c r="U15" s="28"/>
      <c r="V15" s="25"/>
      <c r="W15" s="25"/>
      <c r="X15" s="30"/>
      <c r="Y15" s="59">
        <f t="shared" si="5"/>
        <v>0</v>
      </c>
      <c r="Z15" s="60">
        <f t="shared" si="2"/>
        <v>0</v>
      </c>
      <c r="AA15" s="98" t="str">
        <f t="shared" si="0"/>
        <v>-</v>
      </c>
      <c r="AB15" s="116" t="str">
        <f t="shared" si="1"/>
        <v>-</v>
      </c>
      <c r="AC15" s="117" t="str">
        <f t="shared" si="3"/>
        <v>-</v>
      </c>
      <c r="AD15" s="116" t="str">
        <f t="shared" si="4"/>
        <v>-</v>
      </c>
      <c r="AE15" s="94"/>
      <c r="AF15" s="94"/>
      <c r="AG15" s="94"/>
      <c r="AH15" s="95"/>
      <c r="AI15" s="95"/>
      <c r="AJ15" s="9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.75" thickTop="1" thickBot="1">
      <c r="A16" s="88">
        <v>13</v>
      </c>
      <c r="B16" s="90"/>
      <c r="C16" s="24"/>
      <c r="D16" s="24"/>
      <c r="E16" s="24"/>
      <c r="F16" s="24"/>
      <c r="G16" s="24"/>
      <c r="H16" s="25"/>
      <c r="I16" s="25"/>
      <c r="J16" s="24"/>
      <c r="K16" s="25"/>
      <c r="L16" s="25"/>
      <c r="M16" s="28"/>
      <c r="N16" s="25"/>
      <c r="O16" s="28"/>
      <c r="P16" s="28"/>
      <c r="Q16" s="28"/>
      <c r="R16" s="27"/>
      <c r="S16" s="37"/>
      <c r="T16" s="25"/>
      <c r="U16" s="25"/>
      <c r="V16" s="25"/>
      <c r="W16" s="25"/>
      <c r="X16" s="27"/>
      <c r="Y16" s="59">
        <f t="shared" si="5"/>
        <v>0</v>
      </c>
      <c r="Z16" s="60">
        <f t="shared" si="2"/>
        <v>0</v>
      </c>
      <c r="AA16" s="98" t="str">
        <f t="shared" si="0"/>
        <v>-</v>
      </c>
      <c r="AB16" s="116" t="str">
        <f t="shared" si="1"/>
        <v>-</v>
      </c>
      <c r="AC16" s="122" t="str">
        <f t="shared" si="3"/>
        <v>-</v>
      </c>
      <c r="AD16" s="117" t="str">
        <f t="shared" si="4"/>
        <v>-</v>
      </c>
      <c r="AE16" s="94"/>
      <c r="AF16" s="94"/>
      <c r="AG16" s="94"/>
      <c r="AH16" s="95"/>
      <c r="AI16" s="95"/>
      <c r="AJ16" s="9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ht="15.75" thickTop="1" thickBot="1">
      <c r="A17" s="88">
        <v>14</v>
      </c>
      <c r="B17" s="91"/>
      <c r="C17" s="24"/>
      <c r="D17" s="24"/>
      <c r="E17" s="24"/>
      <c r="F17" s="24"/>
      <c r="G17" s="24"/>
      <c r="H17" s="28"/>
      <c r="I17" s="25"/>
      <c r="J17" s="24"/>
      <c r="K17" s="25"/>
      <c r="L17" s="28"/>
      <c r="M17" s="28"/>
      <c r="N17" s="25"/>
      <c r="O17" s="24"/>
      <c r="P17" s="24"/>
      <c r="Q17" s="24"/>
      <c r="R17" s="38"/>
      <c r="S17" s="29"/>
      <c r="T17" s="28"/>
      <c r="U17" s="28"/>
      <c r="V17" s="25"/>
      <c r="W17" s="25"/>
      <c r="X17" s="30"/>
      <c r="Y17" s="59">
        <f t="shared" si="5"/>
        <v>0</v>
      </c>
      <c r="Z17" s="60">
        <f t="shared" si="2"/>
        <v>0</v>
      </c>
      <c r="AA17" s="98" t="str">
        <f t="shared" si="0"/>
        <v>-</v>
      </c>
      <c r="AB17" s="116" t="str">
        <f t="shared" si="1"/>
        <v>-</v>
      </c>
      <c r="AC17" s="117" t="str">
        <f t="shared" si="3"/>
        <v>-</v>
      </c>
      <c r="AD17" s="117" t="str">
        <f t="shared" si="4"/>
        <v>-</v>
      </c>
      <c r="AE17" s="94"/>
      <c r="AF17" s="94"/>
      <c r="AG17" s="94"/>
      <c r="AH17" s="95"/>
      <c r="AI17" s="95"/>
      <c r="AJ17" s="9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ht="15.75" thickTop="1" thickBot="1">
      <c r="A18" s="89">
        <v>15</v>
      </c>
      <c r="B18" s="93"/>
      <c r="C18" s="41"/>
      <c r="D18" s="41"/>
      <c r="E18" s="41"/>
      <c r="F18" s="41"/>
      <c r="G18" s="41"/>
      <c r="H18" s="40"/>
      <c r="I18" s="40"/>
      <c r="J18" s="41"/>
      <c r="K18" s="40"/>
      <c r="L18" s="40"/>
      <c r="M18" s="40"/>
      <c r="N18" s="40"/>
      <c r="O18" s="41"/>
      <c r="P18" s="41"/>
      <c r="Q18" s="41"/>
      <c r="R18" s="42"/>
      <c r="S18" s="32"/>
      <c r="T18" s="40"/>
      <c r="U18" s="40"/>
      <c r="V18" s="50"/>
      <c r="W18" s="50"/>
      <c r="X18" s="42"/>
      <c r="Y18" s="61">
        <f t="shared" si="5"/>
        <v>0</v>
      </c>
      <c r="Z18" s="62">
        <f t="shared" si="2"/>
        <v>0</v>
      </c>
      <c r="AA18" s="124" t="str">
        <f t="shared" si="0"/>
        <v>-</v>
      </c>
      <c r="AB18" s="116" t="str">
        <f t="shared" si="1"/>
        <v>-</v>
      </c>
      <c r="AC18" s="116" t="str">
        <f t="shared" si="3"/>
        <v>-</v>
      </c>
      <c r="AD18" s="116" t="str">
        <f t="shared" si="4"/>
        <v>-</v>
      </c>
      <c r="AE18" s="94"/>
      <c r="AF18" s="94"/>
      <c r="AG18" s="94"/>
      <c r="AH18" s="95"/>
      <c r="AI18" s="95"/>
      <c r="AJ18" s="9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ht="15.75" thickTop="1" thickBot="1">
      <c r="A19" s="134">
        <v>16</v>
      </c>
      <c r="B19" s="137"/>
      <c r="C19" s="138"/>
      <c r="D19" s="138"/>
      <c r="E19" s="138"/>
      <c r="F19" s="138"/>
      <c r="G19" s="138"/>
      <c r="H19" s="139"/>
      <c r="I19" s="139"/>
      <c r="J19" s="138"/>
      <c r="K19" s="139"/>
      <c r="L19" s="139"/>
      <c r="M19" s="139"/>
      <c r="N19" s="139"/>
      <c r="O19" s="138"/>
      <c r="P19" s="138"/>
      <c r="Q19" s="138"/>
      <c r="R19" s="140"/>
      <c r="S19" s="26"/>
      <c r="T19" s="139"/>
      <c r="U19" s="139"/>
      <c r="V19" s="139"/>
      <c r="W19" s="139"/>
      <c r="X19" s="140"/>
      <c r="Y19" s="57">
        <f t="shared" si="5"/>
        <v>0</v>
      </c>
      <c r="Z19" s="58">
        <f t="shared" si="2"/>
        <v>0</v>
      </c>
      <c r="AA19" s="125" t="str">
        <f t="shared" si="0"/>
        <v>-</v>
      </c>
      <c r="AB19" s="126" t="str">
        <f t="shared" si="1"/>
        <v>-</v>
      </c>
      <c r="AC19" s="126" t="str">
        <f t="shared" si="3"/>
        <v>-</v>
      </c>
      <c r="AD19" s="126" t="str">
        <f t="shared" si="4"/>
        <v>-</v>
      </c>
      <c r="AE19" s="94"/>
      <c r="AF19" s="94"/>
      <c r="AG19" s="94"/>
      <c r="AH19" s="95"/>
      <c r="AI19" s="95"/>
      <c r="AJ19" s="9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ht="15.75" thickTop="1" thickBot="1">
      <c r="A20" s="130">
        <v>17</v>
      </c>
      <c r="B20" s="141"/>
      <c r="C20" s="24"/>
      <c r="D20" s="24"/>
      <c r="E20" s="24"/>
      <c r="F20" s="24"/>
      <c r="G20" s="24"/>
      <c r="H20" s="28"/>
      <c r="I20" s="25"/>
      <c r="J20" s="24"/>
      <c r="K20" s="25"/>
      <c r="L20" s="28"/>
      <c r="M20" s="28"/>
      <c r="N20" s="25"/>
      <c r="O20" s="24"/>
      <c r="P20" s="24"/>
      <c r="Q20" s="24"/>
      <c r="R20" s="27"/>
      <c r="S20" s="31"/>
      <c r="T20" s="24"/>
      <c r="U20" s="28"/>
      <c r="V20" s="25"/>
      <c r="W20" s="25"/>
      <c r="X20" s="30"/>
      <c r="Y20" s="59">
        <f t="shared" si="5"/>
        <v>0</v>
      </c>
      <c r="Z20" s="60">
        <f t="shared" si="2"/>
        <v>0</v>
      </c>
      <c r="AA20" s="98" t="str">
        <f t="shared" si="0"/>
        <v>-</v>
      </c>
      <c r="AB20" s="118" t="str">
        <f t="shared" si="1"/>
        <v>-</v>
      </c>
      <c r="AC20" s="123" t="str">
        <f t="shared" si="3"/>
        <v>-</v>
      </c>
      <c r="AD20" s="116" t="str">
        <f t="shared" si="4"/>
        <v>-</v>
      </c>
      <c r="AE20" s="94"/>
      <c r="AF20" s="94"/>
      <c r="AG20" s="94"/>
      <c r="AH20" s="95"/>
      <c r="AI20" s="95"/>
      <c r="AJ20" s="9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ht="15.75" thickTop="1" thickBot="1">
      <c r="A21" s="130">
        <v>18</v>
      </c>
      <c r="B21" s="141"/>
      <c r="C21" s="24"/>
      <c r="D21" s="24"/>
      <c r="E21" s="24"/>
      <c r="F21" s="24"/>
      <c r="G21" s="24"/>
      <c r="H21" s="28"/>
      <c r="I21" s="25"/>
      <c r="J21" s="24"/>
      <c r="K21" s="25"/>
      <c r="L21" s="28"/>
      <c r="M21" s="28"/>
      <c r="N21" s="25"/>
      <c r="O21" s="24"/>
      <c r="P21" s="24"/>
      <c r="Q21" s="24"/>
      <c r="R21" s="27"/>
      <c r="S21" s="32"/>
      <c r="T21" s="28"/>
      <c r="U21" s="28"/>
      <c r="V21" s="25"/>
      <c r="W21" s="25"/>
      <c r="X21" s="30"/>
      <c r="Y21" s="59">
        <f t="shared" si="5"/>
        <v>0</v>
      </c>
      <c r="Z21" s="60">
        <f t="shared" si="2"/>
        <v>0</v>
      </c>
      <c r="AA21" s="98" t="str">
        <f t="shared" si="0"/>
        <v>-</v>
      </c>
      <c r="AB21" s="117" t="str">
        <f t="shared" si="1"/>
        <v>-</v>
      </c>
      <c r="AC21" s="117" t="str">
        <f t="shared" si="3"/>
        <v>-</v>
      </c>
      <c r="AD21" s="117" t="str">
        <f t="shared" si="4"/>
        <v>-</v>
      </c>
      <c r="AE21" s="94"/>
      <c r="AF21" s="94"/>
      <c r="AG21" s="94"/>
      <c r="AH21" s="95"/>
      <c r="AI21" s="95"/>
      <c r="AJ21" s="9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ht="15.75" thickTop="1" thickBot="1">
      <c r="A22" s="130">
        <v>19</v>
      </c>
      <c r="B22" s="141"/>
      <c r="C22" s="39"/>
      <c r="D22" s="39"/>
      <c r="E22" s="39"/>
      <c r="F22" s="39"/>
      <c r="G22" s="39"/>
      <c r="H22" s="28"/>
      <c r="I22" s="28"/>
      <c r="J22" s="39"/>
      <c r="K22" s="28"/>
      <c r="L22" s="28"/>
      <c r="M22" s="28"/>
      <c r="N22" s="28"/>
      <c r="O22" s="28"/>
      <c r="P22" s="40"/>
      <c r="Q22" s="41"/>
      <c r="R22" s="42"/>
      <c r="S22" s="29"/>
      <c r="T22" s="28"/>
      <c r="U22" s="28"/>
      <c r="V22" s="25"/>
      <c r="W22" s="25"/>
      <c r="X22" s="30"/>
      <c r="Y22" s="59">
        <f t="shared" si="5"/>
        <v>0</v>
      </c>
      <c r="Z22" s="60">
        <f t="shared" si="2"/>
        <v>0</v>
      </c>
      <c r="AA22" s="98" t="str">
        <f t="shared" si="0"/>
        <v>-</v>
      </c>
      <c r="AB22" s="117" t="str">
        <f t="shared" si="1"/>
        <v>-</v>
      </c>
      <c r="AC22" s="117" t="str">
        <f t="shared" si="3"/>
        <v>-</v>
      </c>
      <c r="AD22" s="121" t="str">
        <f t="shared" si="4"/>
        <v>-</v>
      </c>
      <c r="AE22" s="94"/>
      <c r="AF22" s="94"/>
      <c r="AG22" s="94"/>
      <c r="AH22" s="95"/>
      <c r="AI22" s="95"/>
      <c r="AJ22" s="9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ht="15.75" thickTop="1" thickBot="1">
      <c r="A23" s="135">
        <v>20</v>
      </c>
      <c r="B23" s="142"/>
      <c r="C23" s="43"/>
      <c r="D23" s="43"/>
      <c r="E23" s="43"/>
      <c r="F23" s="43"/>
      <c r="G23" s="43"/>
      <c r="H23" s="44"/>
      <c r="I23" s="44"/>
      <c r="J23" s="43"/>
      <c r="K23" s="44"/>
      <c r="L23" s="44"/>
      <c r="M23" s="44"/>
      <c r="N23" s="44"/>
      <c r="O23" s="43"/>
      <c r="P23" s="34"/>
      <c r="Q23" s="34"/>
      <c r="R23" s="35"/>
      <c r="S23" s="45"/>
      <c r="T23" s="44"/>
      <c r="U23" s="44"/>
      <c r="V23" s="50"/>
      <c r="W23" s="50"/>
      <c r="X23" s="46"/>
      <c r="Y23" s="61">
        <f t="shared" si="5"/>
        <v>0</v>
      </c>
      <c r="Z23" s="62">
        <f t="shared" si="2"/>
        <v>0</v>
      </c>
      <c r="AA23" s="124" t="str">
        <f t="shared" si="0"/>
        <v>-</v>
      </c>
      <c r="AB23" s="116" t="str">
        <f t="shared" si="1"/>
        <v>-</v>
      </c>
      <c r="AC23" s="118" t="str">
        <f t="shared" si="3"/>
        <v>-</v>
      </c>
      <c r="AD23" s="127" t="str">
        <f t="shared" si="4"/>
        <v>-</v>
      </c>
      <c r="AE23" s="94"/>
      <c r="AF23" s="94"/>
      <c r="AG23" s="94"/>
      <c r="AH23" s="95"/>
      <c r="AI23" s="95"/>
      <c r="AJ23" s="9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ht="15" thickBot="1">
      <c r="A24" s="134">
        <v>21</v>
      </c>
      <c r="B24" s="143"/>
      <c r="C24" s="24"/>
      <c r="D24" s="24"/>
      <c r="E24" s="24"/>
      <c r="F24" s="24"/>
      <c r="G24" s="24"/>
      <c r="H24" s="25"/>
      <c r="I24" s="25"/>
      <c r="J24" s="24"/>
      <c r="K24" s="25"/>
      <c r="L24" s="25"/>
      <c r="M24" s="25"/>
      <c r="N24" s="25"/>
      <c r="O24" s="24"/>
      <c r="P24" s="24"/>
      <c r="Q24" s="24"/>
      <c r="R24" s="38"/>
      <c r="S24" s="37"/>
      <c r="T24" s="25"/>
      <c r="U24" s="25"/>
      <c r="V24" s="49"/>
      <c r="W24" s="49"/>
      <c r="X24" s="27"/>
      <c r="Y24" s="57">
        <f t="shared" si="5"/>
        <v>0</v>
      </c>
      <c r="Z24" s="58">
        <f t="shared" si="2"/>
        <v>0</v>
      </c>
      <c r="AA24" s="125" t="str">
        <f t="shared" si="0"/>
        <v>-</v>
      </c>
      <c r="AB24" s="126" t="str">
        <f t="shared" si="1"/>
        <v>-</v>
      </c>
      <c r="AC24" s="126" t="str">
        <f t="shared" si="3"/>
        <v>-</v>
      </c>
      <c r="AD24" s="118" t="str">
        <f t="shared" si="4"/>
        <v>-</v>
      </c>
      <c r="AE24" s="94"/>
      <c r="AF24" s="94"/>
      <c r="AG24" s="94"/>
      <c r="AH24" s="95"/>
      <c r="AI24" s="95"/>
      <c r="AJ24" s="9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ht="15.75" thickTop="1" thickBot="1">
      <c r="A25" s="130">
        <v>22</v>
      </c>
      <c r="B25" s="143"/>
      <c r="C25" s="24"/>
      <c r="D25" s="24"/>
      <c r="E25" s="24"/>
      <c r="F25" s="24"/>
      <c r="G25" s="24"/>
      <c r="H25" s="25"/>
      <c r="I25" s="25"/>
      <c r="J25" s="24"/>
      <c r="K25" s="25"/>
      <c r="L25" s="25"/>
      <c r="M25" s="25"/>
      <c r="N25" s="25"/>
      <c r="O25" s="24"/>
      <c r="P25" s="24"/>
      <c r="Q25" s="24"/>
      <c r="R25" s="30"/>
      <c r="S25" s="37"/>
      <c r="T25" s="25"/>
      <c r="U25" s="25"/>
      <c r="V25" s="25"/>
      <c r="W25" s="25"/>
      <c r="X25" s="30"/>
      <c r="Y25" s="59">
        <f t="shared" si="5"/>
        <v>0</v>
      </c>
      <c r="Z25" s="60">
        <f t="shared" si="2"/>
        <v>0</v>
      </c>
      <c r="AA25" s="98" t="str">
        <f t="shared" si="0"/>
        <v>-</v>
      </c>
      <c r="AB25" s="117" t="str">
        <f t="shared" si="1"/>
        <v>-</v>
      </c>
      <c r="AC25" s="117" t="str">
        <f t="shared" si="3"/>
        <v>-</v>
      </c>
      <c r="AD25" s="116" t="str">
        <f t="shared" si="4"/>
        <v>-</v>
      </c>
      <c r="AE25" s="94"/>
      <c r="AF25" s="94"/>
      <c r="AG25" s="94"/>
      <c r="AH25" s="95"/>
      <c r="AI25" s="95"/>
      <c r="AJ25" s="9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ht="15.75" thickTop="1" thickBot="1">
      <c r="A26" s="130">
        <v>23</v>
      </c>
      <c r="B26" s="141"/>
      <c r="C26" s="24"/>
      <c r="D26" s="24"/>
      <c r="E26" s="24"/>
      <c r="F26" s="24"/>
      <c r="G26" s="24"/>
      <c r="H26" s="28"/>
      <c r="I26" s="25"/>
      <c r="J26" s="24"/>
      <c r="K26" s="25"/>
      <c r="L26" s="28"/>
      <c r="M26" s="28"/>
      <c r="N26" s="25"/>
      <c r="O26" s="24"/>
      <c r="P26" s="24"/>
      <c r="Q26" s="24"/>
      <c r="R26" s="27"/>
      <c r="S26" s="29"/>
      <c r="T26" s="28"/>
      <c r="U26" s="28"/>
      <c r="V26" s="25"/>
      <c r="W26" s="25"/>
      <c r="X26" s="30"/>
      <c r="Y26" s="59">
        <f t="shared" si="5"/>
        <v>0</v>
      </c>
      <c r="Z26" s="60">
        <f t="shared" si="2"/>
        <v>0</v>
      </c>
      <c r="AA26" s="98" t="str">
        <f t="shared" si="0"/>
        <v>-</v>
      </c>
      <c r="AB26" s="117" t="str">
        <f t="shared" si="1"/>
        <v>-</v>
      </c>
      <c r="AC26" s="118" t="str">
        <f t="shared" si="3"/>
        <v>-</v>
      </c>
      <c r="AD26" s="116" t="str">
        <f t="shared" si="4"/>
        <v>-</v>
      </c>
      <c r="AE26" s="94"/>
      <c r="AF26" s="94"/>
      <c r="AG26" s="94"/>
      <c r="AH26" s="95"/>
      <c r="AI26" s="95"/>
      <c r="AJ26" s="9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ht="15.75" thickTop="1" thickBot="1">
      <c r="A27" s="130">
        <v>24</v>
      </c>
      <c r="B27" s="141"/>
      <c r="C27" s="24"/>
      <c r="D27" s="24"/>
      <c r="E27" s="24"/>
      <c r="F27" s="24"/>
      <c r="G27" s="24"/>
      <c r="H27" s="28"/>
      <c r="I27" s="25"/>
      <c r="J27" s="24"/>
      <c r="K27" s="25"/>
      <c r="L27" s="28"/>
      <c r="M27" s="28"/>
      <c r="N27" s="25"/>
      <c r="O27" s="24"/>
      <c r="P27" s="24"/>
      <c r="Q27" s="24"/>
      <c r="R27" s="27"/>
      <c r="S27" s="31"/>
      <c r="T27" s="24"/>
      <c r="U27" s="28"/>
      <c r="V27" s="25"/>
      <c r="W27" s="25"/>
      <c r="X27" s="30"/>
      <c r="Y27" s="59">
        <f t="shared" si="5"/>
        <v>0</v>
      </c>
      <c r="Z27" s="60">
        <f t="shared" si="2"/>
        <v>0</v>
      </c>
      <c r="AA27" s="98" t="str">
        <f t="shared" si="0"/>
        <v>-</v>
      </c>
      <c r="AB27" s="117" t="str">
        <f t="shared" si="1"/>
        <v>-</v>
      </c>
      <c r="AC27" s="116" t="str">
        <f t="shared" si="3"/>
        <v>-</v>
      </c>
      <c r="AD27" s="116" t="str">
        <f t="shared" si="4"/>
        <v>-</v>
      </c>
      <c r="AE27" s="94"/>
      <c r="AF27" s="94"/>
      <c r="AG27" s="94"/>
      <c r="AH27" s="95"/>
      <c r="AI27" s="95"/>
      <c r="AJ27" s="9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ht="15.75" thickTop="1" thickBot="1">
      <c r="A28" s="135">
        <v>25</v>
      </c>
      <c r="B28" s="144"/>
      <c r="C28" s="33"/>
      <c r="D28" s="33"/>
      <c r="E28" s="33"/>
      <c r="F28" s="33"/>
      <c r="G28" s="33"/>
      <c r="H28" s="34"/>
      <c r="I28" s="34"/>
      <c r="J28" s="33"/>
      <c r="K28" s="34"/>
      <c r="L28" s="34"/>
      <c r="M28" s="34"/>
      <c r="N28" s="34"/>
      <c r="O28" s="33"/>
      <c r="P28" s="33"/>
      <c r="Q28" s="47"/>
      <c r="R28" s="38"/>
      <c r="S28" s="32"/>
      <c r="T28" s="40"/>
      <c r="U28" s="34"/>
      <c r="V28" s="50"/>
      <c r="W28" s="50"/>
      <c r="X28" s="35"/>
      <c r="Y28" s="61">
        <f t="shared" si="5"/>
        <v>0</v>
      </c>
      <c r="Z28" s="62">
        <f t="shared" si="2"/>
        <v>0</v>
      </c>
      <c r="AA28" s="124" t="str">
        <f t="shared" si="0"/>
        <v>-</v>
      </c>
      <c r="AB28" s="116" t="str">
        <f t="shared" si="1"/>
        <v>-</v>
      </c>
      <c r="AC28" s="127" t="str">
        <f t="shared" si="3"/>
        <v>-</v>
      </c>
      <c r="AD28" s="116" t="str">
        <f t="shared" si="4"/>
        <v>-</v>
      </c>
      <c r="AF28" s="94"/>
      <c r="AG28" s="94"/>
      <c r="AH28" s="95"/>
      <c r="AI28" s="95"/>
      <c r="AJ28" s="9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ht="15" thickBot="1">
      <c r="A29" s="134">
        <v>26</v>
      </c>
      <c r="B29" s="145"/>
      <c r="C29" s="48"/>
      <c r="D29" s="48"/>
      <c r="E29" s="48"/>
      <c r="F29" s="48"/>
      <c r="G29" s="48"/>
      <c r="H29" s="49"/>
      <c r="I29" s="49"/>
      <c r="J29" s="48"/>
      <c r="K29" s="49"/>
      <c r="L29" s="49"/>
      <c r="M29" s="49"/>
      <c r="N29" s="50"/>
      <c r="O29" s="47"/>
      <c r="P29" s="50"/>
      <c r="Q29" s="51"/>
      <c r="R29" s="52"/>
      <c r="S29" s="53"/>
      <c r="T29" s="51"/>
      <c r="U29" s="50"/>
      <c r="V29" s="49"/>
      <c r="W29" s="49"/>
      <c r="X29" s="27"/>
      <c r="Y29" s="57">
        <f t="shared" si="5"/>
        <v>0</v>
      </c>
      <c r="Z29" s="58">
        <f t="shared" si="2"/>
        <v>0</v>
      </c>
      <c r="AA29" s="125" t="str">
        <f t="shared" si="0"/>
        <v>-</v>
      </c>
      <c r="AB29" s="126" t="str">
        <f t="shared" si="1"/>
        <v>-</v>
      </c>
      <c r="AC29" s="121" t="str">
        <f t="shared" si="3"/>
        <v>-</v>
      </c>
      <c r="AD29" s="126" t="str">
        <f t="shared" si="4"/>
        <v>-</v>
      </c>
      <c r="AE29" s="94"/>
      <c r="AF29" s="94"/>
      <c r="AG29" s="94"/>
      <c r="AH29" s="95"/>
      <c r="AI29" s="95"/>
      <c r="AJ29" s="9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ht="15.75" thickTop="1" thickBot="1">
      <c r="A30" s="130">
        <v>27</v>
      </c>
      <c r="B30" s="143"/>
      <c r="C30" s="24"/>
      <c r="D30" s="24"/>
      <c r="E30" s="24"/>
      <c r="F30" s="24"/>
      <c r="G30" s="24"/>
      <c r="H30" s="25"/>
      <c r="I30" s="25"/>
      <c r="J30" s="24"/>
      <c r="K30" s="25"/>
      <c r="L30" s="25"/>
      <c r="M30" s="25"/>
      <c r="N30" s="28"/>
      <c r="O30" s="39"/>
      <c r="P30" s="39"/>
      <c r="Q30" s="39"/>
      <c r="R30" s="30"/>
      <c r="S30" s="29"/>
      <c r="T30" s="28"/>
      <c r="U30" s="28"/>
      <c r="V30" s="25"/>
      <c r="W30" s="25"/>
      <c r="X30" s="30"/>
      <c r="Y30" s="59">
        <f t="shared" si="5"/>
        <v>0</v>
      </c>
      <c r="Z30" s="60">
        <f t="shared" si="2"/>
        <v>0</v>
      </c>
      <c r="AA30" s="98" t="str">
        <f t="shared" si="0"/>
        <v>-</v>
      </c>
      <c r="AB30" s="117" t="str">
        <f t="shared" si="1"/>
        <v>-</v>
      </c>
      <c r="AC30" s="117" t="str">
        <f t="shared" si="3"/>
        <v>-</v>
      </c>
      <c r="AD30" s="117" t="str">
        <f t="shared" si="4"/>
        <v>-</v>
      </c>
      <c r="AE30" s="94"/>
      <c r="AF30" s="94"/>
      <c r="AG30" s="94"/>
      <c r="AH30" s="95"/>
      <c r="AI30" s="95"/>
      <c r="AJ30" s="9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ht="15.75" thickTop="1" thickBot="1">
      <c r="A31" s="130">
        <v>28</v>
      </c>
      <c r="B31" s="141"/>
      <c r="C31" s="24"/>
      <c r="D31" s="24"/>
      <c r="E31" s="24"/>
      <c r="F31" s="24"/>
      <c r="G31" s="24"/>
      <c r="H31" s="28"/>
      <c r="I31" s="25"/>
      <c r="J31" s="24"/>
      <c r="K31" s="25"/>
      <c r="L31" s="28"/>
      <c r="M31" s="28"/>
      <c r="N31" s="25"/>
      <c r="O31" s="24"/>
      <c r="P31" s="24"/>
      <c r="Q31" s="24"/>
      <c r="R31" s="27"/>
      <c r="S31" s="37"/>
      <c r="T31" s="28"/>
      <c r="U31" s="28"/>
      <c r="V31" s="25"/>
      <c r="W31" s="25"/>
      <c r="X31" s="30"/>
      <c r="Y31" s="59">
        <f t="shared" si="5"/>
        <v>0</v>
      </c>
      <c r="Z31" s="60">
        <f t="shared" si="2"/>
        <v>0</v>
      </c>
      <c r="AA31" s="98" t="str">
        <f t="shared" si="0"/>
        <v>-</v>
      </c>
      <c r="AB31" s="117" t="str">
        <f t="shared" si="1"/>
        <v>-</v>
      </c>
      <c r="AC31" s="117" t="str">
        <f t="shared" si="3"/>
        <v>-</v>
      </c>
      <c r="AD31" s="118" t="str">
        <f t="shared" si="4"/>
        <v>-</v>
      </c>
      <c r="AE31" s="94"/>
      <c r="AF31" s="94"/>
      <c r="AG31" s="94"/>
      <c r="AH31" s="95"/>
      <c r="AI31" s="95"/>
      <c r="AJ31" s="9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ht="15.75" thickTop="1" thickBot="1">
      <c r="A32" s="130">
        <v>29</v>
      </c>
      <c r="B32" s="143"/>
      <c r="C32" s="24"/>
      <c r="D32" s="24"/>
      <c r="E32" s="24"/>
      <c r="F32" s="24"/>
      <c r="G32" s="24"/>
      <c r="H32" s="28"/>
      <c r="I32" s="25"/>
      <c r="J32" s="24"/>
      <c r="K32" s="25"/>
      <c r="L32" s="28"/>
      <c r="M32" s="28"/>
      <c r="N32" s="25"/>
      <c r="O32" s="24"/>
      <c r="P32" s="24"/>
      <c r="Q32" s="24"/>
      <c r="R32" s="38"/>
      <c r="S32" s="29"/>
      <c r="T32" s="28"/>
      <c r="U32" s="28"/>
      <c r="V32" s="40"/>
      <c r="W32" s="25"/>
      <c r="X32" s="30"/>
      <c r="Y32" s="59">
        <f t="shared" si="5"/>
        <v>0</v>
      </c>
      <c r="Z32" s="60">
        <f t="shared" si="2"/>
        <v>0</v>
      </c>
      <c r="AA32" s="98" t="str">
        <f t="shared" si="0"/>
        <v>-</v>
      </c>
      <c r="AB32" s="118" t="str">
        <f t="shared" si="1"/>
        <v>-</v>
      </c>
      <c r="AC32" s="117" t="str">
        <f t="shared" si="3"/>
        <v>-</v>
      </c>
      <c r="AD32" s="116" t="str">
        <f t="shared" si="4"/>
        <v>-</v>
      </c>
      <c r="AE32" s="94"/>
      <c r="AF32" s="94"/>
      <c r="AG32" s="94"/>
      <c r="AH32" s="95"/>
      <c r="AI32" s="95"/>
      <c r="AJ32" s="9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.75" thickTop="1" thickBot="1">
      <c r="A33" s="135">
        <v>30</v>
      </c>
      <c r="B33" s="146"/>
      <c r="C33" s="47"/>
      <c r="D33" s="34"/>
      <c r="E33" s="34"/>
      <c r="F33" s="33"/>
      <c r="G33" s="33"/>
      <c r="H33" s="34"/>
      <c r="I33" s="34"/>
      <c r="J33" s="33"/>
      <c r="K33" s="34"/>
      <c r="L33" s="34"/>
      <c r="M33" s="34"/>
      <c r="N33" s="34"/>
      <c r="O33" s="33"/>
      <c r="P33" s="33"/>
      <c r="Q33" s="33"/>
      <c r="R33" s="35"/>
      <c r="S33" s="36"/>
      <c r="T33" s="34"/>
      <c r="U33" s="34"/>
      <c r="V33" s="34"/>
      <c r="W33" s="34"/>
      <c r="X33" s="42"/>
      <c r="Y33" s="61">
        <f>SUM(C33:R33)</f>
        <v>0</v>
      </c>
      <c r="Z33" s="62">
        <f t="shared" si="2"/>
        <v>0</v>
      </c>
      <c r="AA33" s="129" t="str">
        <f t="shared" si="0"/>
        <v>-</v>
      </c>
      <c r="AB33" s="116" t="str">
        <f t="shared" si="1"/>
        <v>-</v>
      </c>
      <c r="AC33" s="116" t="str">
        <f t="shared" si="3"/>
        <v>-</v>
      </c>
      <c r="AD33" s="116" t="str">
        <f t="shared" si="4"/>
        <v>-</v>
      </c>
      <c r="AE33" s="94"/>
      <c r="AF33" s="94"/>
      <c r="AG33" s="94"/>
      <c r="AH33" s="95"/>
      <c r="AI33" s="95"/>
      <c r="AJ33" s="9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thickBot="1">
      <c r="A34" s="134">
        <v>31</v>
      </c>
      <c r="B34" s="145"/>
      <c r="C34" s="54"/>
      <c r="D34" s="24"/>
      <c r="E34" s="24"/>
      <c r="F34" s="24"/>
      <c r="G34" s="24"/>
      <c r="H34" s="25"/>
      <c r="I34" s="25"/>
      <c r="J34" s="24"/>
      <c r="K34" s="25"/>
      <c r="L34" s="25"/>
      <c r="M34" s="25"/>
      <c r="N34" s="25"/>
      <c r="O34" s="24"/>
      <c r="P34" s="24"/>
      <c r="Q34" s="24"/>
      <c r="R34" s="27"/>
      <c r="S34" s="37"/>
      <c r="T34" s="25"/>
      <c r="U34" s="25"/>
      <c r="V34" s="25"/>
      <c r="W34" s="25"/>
      <c r="X34" s="55"/>
      <c r="Y34" s="57">
        <f t="shared" si="5"/>
        <v>0</v>
      </c>
      <c r="Z34" s="58">
        <f t="shared" si="2"/>
        <v>0</v>
      </c>
      <c r="AA34" s="128" t="str">
        <f t="shared" si="0"/>
        <v>-</v>
      </c>
      <c r="AB34" s="126" t="str">
        <f t="shared" si="1"/>
        <v>-</v>
      </c>
      <c r="AC34" s="126" t="str">
        <f t="shared" si="3"/>
        <v>-</v>
      </c>
      <c r="AD34" s="126" t="str">
        <f t="shared" si="4"/>
        <v>-</v>
      </c>
      <c r="AE34" s="94"/>
      <c r="AF34" s="94"/>
      <c r="AG34" s="94"/>
      <c r="AH34" s="95"/>
      <c r="AI34" s="95"/>
      <c r="AJ34" s="9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.75" thickTop="1" thickBot="1">
      <c r="A35" s="130">
        <v>32</v>
      </c>
      <c r="B35" s="141"/>
      <c r="C35" s="24"/>
      <c r="D35" s="24"/>
      <c r="E35" s="24"/>
      <c r="F35" s="24"/>
      <c r="G35" s="24"/>
      <c r="H35" s="28"/>
      <c r="I35" s="25"/>
      <c r="J35" s="24"/>
      <c r="K35" s="25"/>
      <c r="L35" s="28"/>
      <c r="M35" s="28"/>
      <c r="N35" s="25"/>
      <c r="O35" s="24"/>
      <c r="P35" s="24"/>
      <c r="Q35" s="24"/>
      <c r="R35" s="27"/>
      <c r="S35" s="31"/>
      <c r="T35" s="24"/>
      <c r="U35" s="28"/>
      <c r="V35" s="28"/>
      <c r="W35" s="28"/>
      <c r="X35" s="30"/>
      <c r="Y35" s="59">
        <f t="shared" si="5"/>
        <v>0</v>
      </c>
      <c r="Z35" s="60">
        <f t="shared" si="2"/>
        <v>0</v>
      </c>
      <c r="AA35" s="98" t="str">
        <f t="shared" si="0"/>
        <v>-</v>
      </c>
      <c r="AB35" s="117" t="str">
        <f t="shared" si="1"/>
        <v>-</v>
      </c>
      <c r="AC35" s="118" t="str">
        <f t="shared" si="3"/>
        <v>-</v>
      </c>
      <c r="AD35" s="117" t="str">
        <f t="shared" si="4"/>
        <v>-</v>
      </c>
      <c r="AE35" s="94"/>
      <c r="AF35" s="94"/>
      <c r="AG35" s="94"/>
      <c r="AH35" s="95"/>
      <c r="AI35" s="95"/>
      <c r="AJ35" s="9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.75" thickTop="1" thickBot="1">
      <c r="A36" s="130">
        <v>33</v>
      </c>
      <c r="B36" s="141"/>
      <c r="C36" s="24"/>
      <c r="D36" s="24"/>
      <c r="E36" s="24"/>
      <c r="F36" s="24"/>
      <c r="G36" s="24"/>
      <c r="H36" s="28"/>
      <c r="I36" s="25"/>
      <c r="J36" s="24"/>
      <c r="K36" s="25"/>
      <c r="L36" s="28"/>
      <c r="M36" s="28"/>
      <c r="N36" s="25"/>
      <c r="O36" s="24"/>
      <c r="P36" s="24"/>
      <c r="Q36" s="24"/>
      <c r="R36" s="27"/>
      <c r="S36" s="32"/>
      <c r="T36" s="28"/>
      <c r="U36" s="28"/>
      <c r="V36" s="28"/>
      <c r="W36" s="28"/>
      <c r="X36" s="30"/>
      <c r="Y36" s="59">
        <f t="shared" si="5"/>
        <v>0</v>
      </c>
      <c r="Z36" s="60">
        <f t="shared" si="2"/>
        <v>0</v>
      </c>
      <c r="AA36" s="98" t="str">
        <f t="shared" si="0"/>
        <v>-</v>
      </c>
      <c r="AB36" s="118" t="str">
        <f t="shared" si="1"/>
        <v>-</v>
      </c>
      <c r="AC36" s="117" t="str">
        <f t="shared" si="3"/>
        <v>-</v>
      </c>
      <c r="AD36" s="117" t="str">
        <f t="shared" si="4"/>
        <v>-</v>
      </c>
      <c r="AE36" s="94"/>
      <c r="AF36" s="94"/>
      <c r="AG36" s="94"/>
      <c r="AH36" s="95"/>
      <c r="AI36" s="95"/>
      <c r="AJ36" s="9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.75" thickTop="1" thickBot="1">
      <c r="A37" s="130">
        <v>34</v>
      </c>
      <c r="B37" s="141"/>
      <c r="C37" s="29"/>
      <c r="D37" s="39"/>
      <c r="E37" s="39"/>
      <c r="F37" s="39"/>
      <c r="G37" s="39"/>
      <c r="H37" s="28"/>
      <c r="I37" s="28"/>
      <c r="J37" s="39"/>
      <c r="K37" s="28"/>
      <c r="L37" s="28"/>
      <c r="M37" s="28"/>
      <c r="N37" s="28"/>
      <c r="O37" s="28"/>
      <c r="P37" s="28"/>
      <c r="Q37" s="39"/>
      <c r="R37" s="30"/>
      <c r="S37" s="29"/>
      <c r="T37" s="28"/>
      <c r="U37" s="28"/>
      <c r="V37" s="28"/>
      <c r="W37" s="28"/>
      <c r="X37" s="30"/>
      <c r="Y37" s="59">
        <f t="shared" si="5"/>
        <v>0</v>
      </c>
      <c r="Z37" s="60">
        <f t="shared" si="2"/>
        <v>0</v>
      </c>
      <c r="AA37" s="98" t="str">
        <f t="shared" si="0"/>
        <v>-</v>
      </c>
      <c r="AB37" s="117" t="str">
        <f t="shared" si="1"/>
        <v>-</v>
      </c>
      <c r="AC37" s="118" t="str">
        <f t="shared" si="3"/>
        <v>-</v>
      </c>
      <c r="AD37" s="117" t="str">
        <f t="shared" si="4"/>
        <v>-</v>
      </c>
      <c r="AE37" s="94"/>
      <c r="AF37" s="94"/>
      <c r="AG37" s="94"/>
      <c r="AH37" s="95"/>
      <c r="AI37" s="95"/>
      <c r="AJ37" s="9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.75" thickTop="1" thickBot="1">
      <c r="A38" s="130">
        <v>35</v>
      </c>
      <c r="B38" s="141"/>
      <c r="C38" s="37"/>
      <c r="D38" s="24"/>
      <c r="E38" s="24"/>
      <c r="F38" s="24"/>
      <c r="G38" s="24"/>
      <c r="H38" s="25"/>
      <c r="I38" s="25"/>
      <c r="J38" s="24"/>
      <c r="K38" s="25"/>
      <c r="L38" s="25"/>
      <c r="M38" s="25"/>
      <c r="N38" s="25"/>
      <c r="O38" s="24"/>
      <c r="P38" s="24"/>
      <c r="Q38" s="24"/>
      <c r="R38" s="27"/>
      <c r="S38" s="37"/>
      <c r="T38" s="25"/>
      <c r="U38" s="25"/>
      <c r="V38" s="25"/>
      <c r="W38" s="25"/>
      <c r="X38" s="30"/>
      <c r="Y38" s="59">
        <f t="shared" si="5"/>
        <v>0</v>
      </c>
      <c r="Z38" s="60">
        <f t="shared" si="2"/>
        <v>0</v>
      </c>
      <c r="AA38" s="98" t="str">
        <f>IF(ISTEXT(B38),(SUM(C38:X38)/70),"-")</f>
        <v>-</v>
      </c>
      <c r="AB38" s="121" t="str">
        <f t="shared" si="1"/>
        <v>-</v>
      </c>
      <c r="AC38" s="116" t="str">
        <f t="shared" si="3"/>
        <v>-</v>
      </c>
      <c r="AD38" s="117" t="str">
        <f t="shared" si="4"/>
        <v>-</v>
      </c>
      <c r="AE38" s="94"/>
      <c r="AF38" s="94"/>
      <c r="AG38" s="94"/>
      <c r="AH38" s="95"/>
      <c r="AI38" s="95"/>
      <c r="AJ38" s="9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.75" thickTop="1" thickBot="1">
      <c r="A39" s="136">
        <v>36</v>
      </c>
      <c r="B39" s="147"/>
      <c r="C39" s="148"/>
      <c r="D39" s="148"/>
      <c r="E39" s="56"/>
      <c r="F39" s="148"/>
      <c r="G39" s="148"/>
      <c r="H39" s="56"/>
      <c r="I39" s="56"/>
      <c r="J39" s="148"/>
      <c r="K39" s="149"/>
      <c r="L39" s="56"/>
      <c r="M39" s="56"/>
      <c r="N39" s="149"/>
      <c r="O39" s="148"/>
      <c r="P39" s="148"/>
      <c r="Q39" s="148"/>
      <c r="R39" s="150"/>
      <c r="S39" s="151"/>
      <c r="T39" s="56"/>
      <c r="U39" s="56"/>
      <c r="V39" s="56"/>
      <c r="W39" s="56"/>
      <c r="X39" s="152"/>
      <c r="Y39" s="63">
        <f t="shared" si="5"/>
        <v>0</v>
      </c>
      <c r="Z39" s="64">
        <f t="shared" si="2"/>
        <v>0</v>
      </c>
      <c r="AA39" s="124" t="str">
        <f>IF(ISTEXT(B39),(SUM(C39:X39)/70),"-")</f>
        <v>-</v>
      </c>
      <c r="AB39" s="120" t="str">
        <f t="shared" si="1"/>
        <v>-</v>
      </c>
      <c r="AC39" s="116" t="str">
        <f t="shared" si="3"/>
        <v>-</v>
      </c>
      <c r="AD39" s="115" t="str">
        <f t="shared" si="4"/>
        <v>-</v>
      </c>
      <c r="AE39" s="94"/>
      <c r="AF39" s="94"/>
      <c r="AG39" s="94"/>
      <c r="AH39" s="95"/>
      <c r="AI39" s="95"/>
      <c r="AJ39" s="9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3.5" thickTop="1">
      <c r="A40" s="6"/>
      <c r="B40" s="12">
        <f>COUNTIF(B4:B39,"*")</f>
        <v>0</v>
      </c>
      <c r="C40" s="11">
        <f t="shared" ref="C40:Z40" si="6">SUM(C4:C39)</f>
        <v>0</v>
      </c>
      <c r="D40" s="11">
        <f t="shared" si="6"/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96"/>
      <c r="AB40" s="10"/>
      <c r="AC40" s="96"/>
      <c r="AD40" s="96"/>
      <c r="AE40" s="4"/>
      <c r="AF40" s="4"/>
      <c r="AG40" s="4"/>
      <c r="AH40" s="4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>
      <c r="A41" s="6"/>
      <c r="B41" s="65" t="s">
        <v>40</v>
      </c>
      <c r="C41" s="66" t="e">
        <f>$C$40/$B$40*100</f>
        <v>#DIV/0!</v>
      </c>
      <c r="D41" s="66" t="e">
        <f>$D$40/$B$40*100</f>
        <v>#DIV/0!</v>
      </c>
      <c r="E41" s="66" t="e">
        <f>$E$40/$B$40*100</f>
        <v>#DIV/0!</v>
      </c>
      <c r="F41" s="66" t="e">
        <f>$F$40/$B$40*100</f>
        <v>#DIV/0!</v>
      </c>
      <c r="G41" s="66" t="e">
        <f>$G$40/$B$40*100</f>
        <v>#DIV/0!</v>
      </c>
      <c r="H41" s="66" t="e">
        <f>$H$40/$B$40*100</f>
        <v>#DIV/0!</v>
      </c>
      <c r="I41" s="66" t="e">
        <f>$I$40/(2*$B$40)*100</f>
        <v>#DIV/0!</v>
      </c>
      <c r="J41" s="66" t="e">
        <f>$J$40/$B$40*100</f>
        <v>#DIV/0!</v>
      </c>
      <c r="K41" s="66" t="e">
        <f>$K$40/(2*$B$40)*100</f>
        <v>#DIV/0!</v>
      </c>
      <c r="L41" s="66" t="e">
        <f>$L$40/$B$40*100</f>
        <v>#DIV/0!</v>
      </c>
      <c r="M41" s="66" t="e">
        <f>$M$40/(2*$B$40)*100</f>
        <v>#DIV/0!</v>
      </c>
      <c r="N41" s="66" t="e">
        <f>$N$40/(2*$B$40)*100</f>
        <v>#DIV/0!</v>
      </c>
      <c r="O41" s="66" t="e">
        <f>$O$40/$B$40*100</f>
        <v>#DIV/0!</v>
      </c>
      <c r="P41" s="66" t="e">
        <f>$P$40/$B$40*100</f>
        <v>#DIV/0!</v>
      </c>
      <c r="Q41" s="66" t="e">
        <f>$Q$40/$B$40*100</f>
        <v>#DIV/0!</v>
      </c>
      <c r="R41" s="67" t="e">
        <f>$R$40/$B$40*100</f>
        <v>#DIV/0!</v>
      </c>
      <c r="S41" s="66" t="e">
        <f>$S$40/(25*$B$40)*100</f>
        <v>#DIV/0!</v>
      </c>
      <c r="T41" s="66" t="e">
        <f>$T$40/(5*$B$40)*100</f>
        <v>#DIV/0!</v>
      </c>
      <c r="U41" s="66" t="e">
        <f>$U$40/(5*$B$40)*100</f>
        <v>#DIV/0!</v>
      </c>
      <c r="V41" s="66" t="e">
        <f>$V$40/(12*$B$40)*100</f>
        <v>#DIV/0!</v>
      </c>
      <c r="W41" s="66" t="e">
        <f>$W$40/(3*$B$40)*100</f>
        <v>#DIV/0!</v>
      </c>
      <c r="X41" s="66" t="e">
        <f>$X$40/(4*$B$40)*100</f>
        <v>#DIV/0!</v>
      </c>
      <c r="Y41" s="68" t="e">
        <f>$Y$40/(20*$B$40)*100</f>
        <v>#DIV/0!</v>
      </c>
      <c r="Z41" s="67" t="e">
        <f>$Z$40/(50*$B$40)*100</f>
        <v>#DIV/0!</v>
      </c>
      <c r="AA41" s="9"/>
      <c r="AB41" s="6"/>
      <c r="AC41" s="4"/>
      <c r="AD41" s="4"/>
      <c r="AE41" s="4"/>
      <c r="AF41" s="4"/>
      <c r="AG41" s="4"/>
      <c r="AH41" s="4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>
      <c r="A42" s="6"/>
      <c r="B42" s="70"/>
      <c r="C42" s="78"/>
      <c r="D42" s="78"/>
      <c r="E42" s="78"/>
      <c r="F42" s="78"/>
      <c r="G42" s="78"/>
      <c r="H42" s="78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4"/>
      <c r="Z42" s="4"/>
      <c r="AA42" s="4"/>
      <c r="AB42" s="6"/>
      <c r="AC42" s="4"/>
      <c r="AD42" s="4"/>
      <c r="AE42" s="4"/>
      <c r="AF42" s="4"/>
      <c r="AG42" s="4"/>
      <c r="AH42" s="4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.75">
      <c r="A43" s="7"/>
      <c r="B43" s="65" t="s">
        <v>55</v>
      </c>
      <c r="C43" s="159" t="s">
        <v>39</v>
      </c>
      <c r="D43" s="160"/>
      <c r="E43" s="160"/>
      <c r="F43" s="161"/>
      <c r="G43" s="159" t="s">
        <v>56</v>
      </c>
      <c r="H43" s="160"/>
      <c r="I43" s="9"/>
      <c r="J43" s="5"/>
      <c r="K43" s="5"/>
      <c r="L43" s="5"/>
      <c r="M43" s="5"/>
      <c r="N43" s="187" t="s">
        <v>52</v>
      </c>
      <c r="O43" s="188"/>
      <c r="P43" s="189"/>
      <c r="Q43" s="69">
        <f>COUNTIF($AA4:$AA39,"&gt;=30%")</f>
        <v>0</v>
      </c>
      <c r="R43" s="70"/>
      <c r="V43" s="209" t="s">
        <v>73</v>
      </c>
      <c r="W43" s="210"/>
      <c r="X43" s="210"/>
      <c r="Y43" s="210"/>
      <c r="Z43" s="211"/>
      <c r="AA43" s="212" t="e">
        <f>AVERAGE(AA4:AA39)</f>
        <v>#DIV/0!</v>
      </c>
      <c r="AB43" s="7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.75" thickBot="1">
      <c r="A44" s="7"/>
      <c r="B44" s="79" t="s">
        <v>31</v>
      </c>
      <c r="C44" s="153" t="s">
        <v>51</v>
      </c>
      <c r="D44" s="154"/>
      <c r="E44" s="154"/>
      <c r="F44" s="155"/>
      <c r="G44" s="156" t="e">
        <f>SUM($C$40,$D$40,$E$40,$G$40,$I$40,$J$40,$K$40,$P$40,$R$40)/($B$40*11)*100</f>
        <v>#DIV/0!</v>
      </c>
      <c r="H44" s="158"/>
      <c r="I44" s="9"/>
      <c r="J44" s="5"/>
      <c r="K44" s="5"/>
      <c r="L44" s="5"/>
      <c r="M44" s="5"/>
      <c r="N44" s="187" t="s">
        <v>53</v>
      </c>
      <c r="O44" s="188"/>
      <c r="P44" s="189"/>
      <c r="Q44" s="77">
        <f>COUNTIF($AA4:$AA39,"&lt;30%")</f>
        <v>0</v>
      </c>
      <c r="R44" s="70"/>
      <c r="W44" s="111"/>
      <c r="X44" s="111"/>
      <c r="Y44" s="111"/>
      <c r="Z44" s="111"/>
      <c r="AA44" s="111"/>
      <c r="AB44" s="111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.75" thickTop="1">
      <c r="A45" s="7"/>
      <c r="B45" s="79" t="s">
        <v>32</v>
      </c>
      <c r="C45" s="162" t="s">
        <v>50</v>
      </c>
      <c r="D45" s="163"/>
      <c r="E45" s="163"/>
      <c r="F45" s="164"/>
      <c r="G45" s="156" t="e">
        <f>SUM($F$40,$N$40,$O$40)/($B$40*4)*100</f>
        <v>#DIV/0!</v>
      </c>
      <c r="H45" s="158"/>
      <c r="I45" s="9"/>
      <c r="J45" s="5"/>
      <c r="K45" s="5"/>
      <c r="L45" s="5"/>
      <c r="M45" s="5"/>
      <c r="N45" s="5"/>
      <c r="O45" s="5"/>
      <c r="P45" s="5"/>
      <c r="Q45" s="5"/>
      <c r="R45" s="5"/>
      <c r="S45" s="196" t="s">
        <v>71</v>
      </c>
      <c r="T45" s="197"/>
      <c r="U45" s="197"/>
      <c r="V45" s="198"/>
      <c r="W45" s="71">
        <v>1</v>
      </c>
      <c r="X45" s="72">
        <v>2</v>
      </c>
      <c r="Y45" s="73">
        <v>3</v>
      </c>
      <c r="Z45" s="74">
        <v>4</v>
      </c>
      <c r="AA45" s="75">
        <v>5</v>
      </c>
      <c r="AB45" s="76">
        <v>6</v>
      </c>
      <c r="AD45" s="176" t="s">
        <v>72</v>
      </c>
      <c r="AE45" s="177"/>
      <c r="AF45" s="177"/>
      <c r="AG45" s="178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>
      <c r="A46" s="8"/>
      <c r="B46" s="79" t="s">
        <v>33</v>
      </c>
      <c r="C46" s="162" t="s">
        <v>49</v>
      </c>
      <c r="D46" s="163"/>
      <c r="E46" s="163"/>
      <c r="F46" s="164"/>
      <c r="G46" s="156" t="e">
        <f>(SUM($G$40,$K$40,$L$40,$Q$40)/($B$40*5))*100</f>
        <v>#DIV/0!</v>
      </c>
      <c r="H46" s="158"/>
      <c r="I46" s="9"/>
      <c r="J46" s="5"/>
      <c r="K46" s="5"/>
      <c r="L46" s="5"/>
      <c r="M46" s="5"/>
      <c r="N46" s="5"/>
      <c r="O46" s="5"/>
      <c r="P46" s="5"/>
      <c r="Q46" s="5"/>
      <c r="R46" s="206" t="s">
        <v>69</v>
      </c>
      <c r="S46" s="202" t="s">
        <v>70</v>
      </c>
      <c r="T46" s="202"/>
      <c r="U46" s="202"/>
      <c r="V46" s="203"/>
      <c r="W46" s="174">
        <f>COUNTIF($AB4:$AB39,"=1")</f>
        <v>0</v>
      </c>
      <c r="X46" s="174">
        <f>COUNTIF($AB4:$AB39,"=2")</f>
        <v>0</v>
      </c>
      <c r="Y46" s="174">
        <f>COUNTIF($AB4:$AB39,"=3")</f>
        <v>0</v>
      </c>
      <c r="Z46" s="174">
        <f>COUNTIF($AB4:$AB39,"=4")</f>
        <v>0</v>
      </c>
      <c r="AA46" s="174">
        <f>COUNTIF($AB4:$AB39,"=5")</f>
        <v>0</v>
      </c>
      <c r="AB46" s="174">
        <f>COUNTIF($AB4:$AB39,"=6")</f>
        <v>0</v>
      </c>
      <c r="AD46" s="179"/>
      <c r="AE46" s="180"/>
      <c r="AF46" s="180"/>
      <c r="AG46" s="181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>
      <c r="A47" s="4"/>
      <c r="B47" s="80"/>
      <c r="C47" s="81"/>
      <c r="D47" s="81"/>
      <c r="E47" s="82"/>
      <c r="F47" s="83"/>
      <c r="G47" s="82"/>
      <c r="H47" s="82"/>
      <c r="I47" s="5"/>
      <c r="J47" s="5"/>
      <c r="K47" s="5"/>
      <c r="L47" s="5"/>
      <c r="M47" s="5"/>
      <c r="N47" s="5"/>
      <c r="O47" s="5"/>
      <c r="P47" s="5"/>
      <c r="Q47" s="5"/>
      <c r="R47" s="207"/>
      <c r="S47" s="204"/>
      <c r="T47" s="204"/>
      <c r="U47" s="204"/>
      <c r="V47" s="205"/>
      <c r="W47" s="175"/>
      <c r="X47" s="175"/>
      <c r="Y47" s="175"/>
      <c r="Z47" s="175"/>
      <c r="AA47" s="175"/>
      <c r="AB47" s="175"/>
      <c r="AD47" s="179"/>
      <c r="AE47" s="180"/>
      <c r="AF47" s="180"/>
      <c r="AG47" s="181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>
      <c r="A48" s="8"/>
      <c r="B48" s="65" t="s">
        <v>36</v>
      </c>
      <c r="C48" s="159" t="s">
        <v>39</v>
      </c>
      <c r="D48" s="160"/>
      <c r="E48" s="160"/>
      <c r="F48" s="161"/>
      <c r="G48" s="159" t="s">
        <v>56</v>
      </c>
      <c r="H48" s="160"/>
      <c r="I48" s="9"/>
      <c r="J48" s="5"/>
      <c r="K48" s="5"/>
      <c r="L48" s="5"/>
      <c r="M48" s="5"/>
      <c r="N48" s="5"/>
      <c r="O48" s="5"/>
      <c r="P48" s="5"/>
      <c r="Q48" s="5"/>
      <c r="R48" s="207"/>
      <c r="S48" s="199" t="s">
        <v>68</v>
      </c>
      <c r="T48" s="200"/>
      <c r="U48" s="200"/>
      <c r="V48" s="201"/>
      <c r="W48" s="112">
        <f>COUNTIF($AC4:$AC39,"=1")</f>
        <v>0</v>
      </c>
      <c r="X48" s="112">
        <f>COUNTIF($AC4:$AC39,"=2")</f>
        <v>0</v>
      </c>
      <c r="Y48" s="112">
        <f>COUNTIF($AC4:$AC39,"=3")</f>
        <v>0</v>
      </c>
      <c r="Z48" s="112">
        <f>COUNTIF($AC4:$AC39,"=4")</f>
        <v>0</v>
      </c>
      <c r="AA48" s="112">
        <f>COUNTIF($AC4:$AC39,"=5")</f>
        <v>0</v>
      </c>
      <c r="AB48" s="112">
        <f>COUNTIF($AC4:$AC39,"=6")</f>
        <v>0</v>
      </c>
      <c r="AD48" s="179"/>
      <c r="AE48" s="180"/>
      <c r="AF48" s="180"/>
      <c r="AG48" s="181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s="2" customFormat="1" ht="15.75" thickBot="1">
      <c r="A49" s="8"/>
      <c r="B49" s="79" t="s">
        <v>34</v>
      </c>
      <c r="C49" s="162" t="s">
        <v>38</v>
      </c>
      <c r="D49" s="163"/>
      <c r="E49" s="163"/>
      <c r="F49" s="164"/>
      <c r="G49" s="156" t="e">
        <f>(SUM($C$40,$D$40,$E$40,$G$40,$K$40,$R$40))/($B$40*7)*100</f>
        <v>#DIV/0!</v>
      </c>
      <c r="H49" s="157"/>
      <c r="I49" s="9"/>
      <c r="J49" s="5"/>
      <c r="K49" s="5"/>
      <c r="L49" s="5"/>
      <c r="M49" s="5"/>
      <c r="N49" s="5"/>
      <c r="O49" s="5"/>
      <c r="P49" s="5"/>
      <c r="Q49" s="5"/>
      <c r="R49" s="208"/>
      <c r="S49" s="199" t="s">
        <v>67</v>
      </c>
      <c r="T49" s="200"/>
      <c r="U49" s="200"/>
      <c r="V49" s="201"/>
      <c r="W49" s="112">
        <f>COUNTIF($AD4:$AD39,"=1")</f>
        <v>0</v>
      </c>
      <c r="X49" s="112">
        <f>COUNTIF($AD4:$AD39,"=2")</f>
        <v>0</v>
      </c>
      <c r="Y49" s="112">
        <f>COUNTIF($AD4:$AD39,"=3")</f>
        <v>0</v>
      </c>
      <c r="Z49" s="112">
        <f>COUNTIF($AD4:$AD39,"=4")</f>
        <v>0</v>
      </c>
      <c r="AA49" s="112">
        <f>COUNTIF($AD4:$AD39,"=5")</f>
        <v>0</v>
      </c>
      <c r="AB49" s="112">
        <f>COUNTIF($AD4:$AD39,"=6")</f>
        <v>0</v>
      </c>
      <c r="AC49" s="5"/>
      <c r="AD49" s="182"/>
      <c r="AE49" s="183"/>
      <c r="AF49" s="183"/>
      <c r="AG49" s="184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s="2" customFormat="1" ht="13.5" thickTop="1">
      <c r="A50" s="8"/>
      <c r="B50" s="84" t="s">
        <v>35</v>
      </c>
      <c r="C50" s="162" t="s">
        <v>37</v>
      </c>
      <c r="D50" s="163"/>
      <c r="E50" s="163"/>
      <c r="F50" s="164"/>
      <c r="G50" s="156" t="e">
        <f>(SUM($F$40,$H$40,$I$40,$J$40,$L$40,$M$40,$N$40,$O$40,$P$40,$Q$40))/($B$40*13)*100</f>
        <v>#DIV/0!</v>
      </c>
      <c r="H50" s="157"/>
      <c r="I50" s="9"/>
      <c r="J50" s="5"/>
      <c r="K50" s="5"/>
      <c r="L50" s="5"/>
      <c r="M50" s="5"/>
      <c r="N50" s="5"/>
      <c r="O50" s="5"/>
      <c r="P50" s="5"/>
      <c r="Q50" s="5"/>
      <c r="R50" s="11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96"/>
      <c r="AE50" s="96"/>
      <c r="AF50" s="4"/>
      <c r="AG50" s="4"/>
      <c r="AH50" s="4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s="2" customFormat="1">
      <c r="A51" s="4"/>
      <c r="B51" s="80"/>
      <c r="C51" s="82"/>
      <c r="D51" s="85"/>
      <c r="E51" s="82"/>
      <c r="F51" s="82"/>
      <c r="G51" s="82"/>
      <c r="H51" s="8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7"/>
      <c r="AC51" s="5"/>
      <c r="AD51" s="5"/>
      <c r="AE51" s="5"/>
      <c r="AF51" s="4"/>
      <c r="AG51" s="4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s="2" customFormat="1" ht="15">
      <c r="A52" s="4"/>
      <c r="B52" s="86" t="s">
        <v>44</v>
      </c>
      <c r="C52" s="159" t="s">
        <v>39</v>
      </c>
      <c r="D52" s="160"/>
      <c r="E52" s="160"/>
      <c r="F52" s="161"/>
      <c r="G52" s="159" t="s">
        <v>56</v>
      </c>
      <c r="H52" s="16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7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s="2" customFormat="1">
      <c r="A53" s="4"/>
      <c r="B53" s="79" t="s">
        <v>45</v>
      </c>
      <c r="C53" s="153" t="s">
        <v>48</v>
      </c>
      <c r="D53" s="154"/>
      <c r="E53" s="154"/>
      <c r="F53" s="155"/>
      <c r="G53" s="156" t="e">
        <f>(SUM($F$40,$H$40,$O$40,$Q$40))/($B$40*4)*100</f>
        <v>#DIV/0!</v>
      </c>
      <c r="H53" s="15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7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s="2" customFormat="1">
      <c r="A54" s="5"/>
      <c r="B54" s="79" t="s">
        <v>46</v>
      </c>
      <c r="C54" s="153" t="s">
        <v>47</v>
      </c>
      <c r="D54" s="154"/>
      <c r="E54" s="154"/>
      <c r="F54" s="155"/>
      <c r="G54" s="156" t="e">
        <f>SUM($C$40,$D$40,$E$40,$G$40,$I$40,$J$40,$K$40,$L$40,$M$40,$N$40,$P$40,$R$40)/($B$40*16)*100</f>
        <v>#DIV/0!</v>
      </c>
      <c r="H54" s="15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7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s="2" customForma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7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s="2" customForma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7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s="2" customForma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7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s="2" customFormat="1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7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s="2" customFormat="1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7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s="2" customFormat="1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7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s="2" customFormat="1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7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s="2" customFormat="1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7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s="2" customFormat="1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7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s="2" customFormat="1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7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 s="2" customFormat="1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7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s="2" customFormat="1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7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 s="2" customFormat="1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7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s="2" customFormat="1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7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50" s="2" customFormat="1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7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s="2" customFormat="1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7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s="2" customFormat="1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7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s="2" customFormat="1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7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s="2" customFormat="1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7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s="2" customFormat="1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7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s="2" customFormat="1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7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s="2" customFormat="1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7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s="2" customFormat="1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7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s="2" customFormat="1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7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s="2" customFormat="1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7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s="2" customFormat="1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7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s="2" customFormat="1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7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s="2" customFormat="1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7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s="2" customFormat="1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7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s="5" customFormat="1">
      <c r="A84" s="7"/>
      <c r="AB84" s="7"/>
    </row>
    <row r="85" spans="1:50" s="5" customFormat="1">
      <c r="A85" s="7"/>
      <c r="AB85" s="7"/>
    </row>
    <row r="86" spans="1:50" s="5" customFormat="1">
      <c r="A86" s="7"/>
      <c r="AB86" s="7"/>
    </row>
    <row r="87" spans="1:50" s="5" customFormat="1">
      <c r="A87" s="7"/>
      <c r="AB87" s="7"/>
    </row>
    <row r="88" spans="1:50" s="5" customFormat="1">
      <c r="A88" s="7"/>
      <c r="AB88" s="7"/>
    </row>
    <row r="89" spans="1:50" s="5" customFormat="1">
      <c r="A89" s="7"/>
      <c r="AB89" s="7"/>
    </row>
    <row r="90" spans="1:50" s="5" customFormat="1">
      <c r="A90" s="7"/>
      <c r="AB90" s="7"/>
    </row>
    <row r="91" spans="1:50" s="5" customFormat="1">
      <c r="A91" s="7"/>
      <c r="AB91" s="7"/>
    </row>
  </sheetData>
  <sheetProtection password="EAF4" sheet="1" objects="1" scenarios="1"/>
  <dataConsolidate/>
  <mergeCells count="42">
    <mergeCell ref="Y46:Y47"/>
    <mergeCell ref="R46:R49"/>
    <mergeCell ref="V43:Z43"/>
    <mergeCell ref="AB46:AB47"/>
    <mergeCell ref="AD45:AG49"/>
    <mergeCell ref="Y1:Z1"/>
    <mergeCell ref="N43:P43"/>
    <mergeCell ref="N44:P44"/>
    <mergeCell ref="S1:X1"/>
    <mergeCell ref="AB1:AD1"/>
    <mergeCell ref="AA1:AA2"/>
    <mergeCell ref="S45:V45"/>
    <mergeCell ref="S49:V49"/>
    <mergeCell ref="S48:V48"/>
    <mergeCell ref="Z46:Z47"/>
    <mergeCell ref="AA46:AA47"/>
    <mergeCell ref="W46:W47"/>
    <mergeCell ref="S46:V47"/>
    <mergeCell ref="X46:X47"/>
    <mergeCell ref="A1:A3"/>
    <mergeCell ref="C1:R1"/>
    <mergeCell ref="C43:F43"/>
    <mergeCell ref="G43:H43"/>
    <mergeCell ref="G49:H49"/>
    <mergeCell ref="C44:F44"/>
    <mergeCell ref="G44:H44"/>
    <mergeCell ref="B1:B3"/>
    <mergeCell ref="C48:F48"/>
    <mergeCell ref="C49:F49"/>
    <mergeCell ref="C54:F54"/>
    <mergeCell ref="G54:H54"/>
    <mergeCell ref="G45:H45"/>
    <mergeCell ref="G46:H46"/>
    <mergeCell ref="C52:F52"/>
    <mergeCell ref="G52:H52"/>
    <mergeCell ref="C50:F50"/>
    <mergeCell ref="C45:F45"/>
    <mergeCell ref="C53:F53"/>
    <mergeCell ref="G53:H53"/>
    <mergeCell ref="C46:F46"/>
    <mergeCell ref="G48:H48"/>
    <mergeCell ref="G50:H50"/>
  </mergeCells>
  <phoneticPr fontId="0" type="noConversion"/>
  <conditionalFormatting sqref="AA4:AA39">
    <cfRule type="cellIs" dxfId="46" priority="78" operator="between">
      <formula>0.9</formula>
      <formula>1</formula>
    </cfRule>
    <cfRule type="cellIs" dxfId="45" priority="81" operator="between">
      <formula>0.9</formula>
      <formula>1</formula>
    </cfRule>
    <cfRule type="cellIs" dxfId="44" priority="83" operator="between">
      <formula>0.8</formula>
      <formula>0.89</formula>
    </cfRule>
    <cfRule type="cellIs" dxfId="43" priority="85" operator="between">
      <formula>0.65</formula>
      <formula>0.79</formula>
    </cfRule>
    <cfRule type="cellIs" dxfId="42" priority="86" operator="between">
      <formula>0.65</formula>
      <formula>0.79</formula>
    </cfRule>
    <cfRule type="cellIs" dxfId="41" priority="88" operator="between">
      <formula>0.5</formula>
      <formula>0.64</formula>
    </cfRule>
    <cfRule type="cellIs" dxfId="40" priority="90" operator="between">
      <formula>0.3</formula>
      <formula>0.49</formula>
    </cfRule>
    <cfRule type="cellIs" dxfId="39" priority="92" operator="between">
      <formula>0.3</formula>
      <formula>0.49</formula>
    </cfRule>
    <cfRule type="cellIs" dxfId="38" priority="95" operator="between">
      <formula>0</formula>
      <formula>0.29</formula>
    </cfRule>
    <cfRule type="cellIs" dxfId="37" priority="96" operator="between">
      <formula>0</formula>
      <formula>1</formula>
    </cfRule>
    <cfRule type="cellIs" dxfId="36" priority="97" operator="between">
      <formula>0</formula>
      <formula>0.29</formula>
    </cfRule>
  </conditionalFormatting>
  <conditionalFormatting sqref="AB4:AD39">
    <cfRule type="cellIs" dxfId="35" priority="13" operator="equal">
      <formula>6</formula>
    </cfRule>
    <cfRule type="cellIs" dxfId="34" priority="14" operator="equal">
      <formula>5</formula>
    </cfRule>
    <cfRule type="cellIs" dxfId="33" priority="76" operator="equal">
      <formula>6</formula>
    </cfRule>
    <cfRule type="cellIs" dxfId="32" priority="77" operator="equal">
      <formula>6</formula>
    </cfRule>
    <cfRule type="cellIs" dxfId="31" priority="79" operator="equal">
      <formula>6</formula>
    </cfRule>
    <cfRule type="cellIs" dxfId="30" priority="80" operator="equal">
      <formula>6</formula>
    </cfRule>
    <cfRule type="cellIs" dxfId="29" priority="82" operator="equal">
      <formula>5</formula>
    </cfRule>
    <cfRule type="cellIs" dxfId="28" priority="84" operator="equal">
      <formula>4</formula>
    </cfRule>
    <cfRule type="cellIs" dxfId="27" priority="87" operator="equal">
      <formula>3</formula>
    </cfRule>
    <cfRule type="cellIs" dxfId="26" priority="89" operator="equal">
      <formula>2</formula>
    </cfRule>
    <cfRule type="cellIs" dxfId="25" priority="91" operator="equal">
      <formula>2</formula>
    </cfRule>
    <cfRule type="cellIs" dxfId="24" priority="94" operator="equal">
      <formula>1</formula>
    </cfRule>
  </conditionalFormatting>
  <conditionalFormatting sqref="AB9">
    <cfRule type="cellIs" dxfId="23" priority="93" operator="equal">
      <formula>2</formula>
    </cfRule>
  </conditionalFormatting>
  <conditionalFormatting sqref="AB4:AD39">
    <cfRule type="cellIs" dxfId="22" priority="59" operator="equal">
      <formula>1</formula>
    </cfRule>
    <cfRule type="cellIs" dxfId="21" priority="60" operator="equal">
      <formula>2</formula>
    </cfRule>
    <cfRule type="cellIs" dxfId="20" priority="61" operator="equal">
      <formula>6</formula>
    </cfRule>
    <cfRule type="cellIs" dxfId="19" priority="62" operator="equal">
      <formula>3</formula>
    </cfRule>
    <cfRule type="cellIs" dxfId="18" priority="63" operator="equal">
      <formula>4</formula>
    </cfRule>
    <cfRule type="cellIs" dxfId="17" priority="64" operator="equal">
      <formula>5</formula>
    </cfRule>
    <cfRule type="cellIs" dxfId="16" priority="65" operator="equal">
      <formula>6</formula>
    </cfRule>
  </conditionalFormatting>
  <conditionalFormatting sqref="AB4:AB39">
    <cfRule type="cellIs" dxfId="15" priority="23" operator="between">
      <formula>0</formula>
      <formula>7</formula>
    </cfRule>
    <cfRule type="cellIs" dxfId="14" priority="24" operator="between">
      <formula>0</formula>
      <formula>7</formula>
    </cfRule>
  </conditionalFormatting>
  <conditionalFormatting sqref="AB4:AD39">
    <cfRule type="cellIs" dxfId="13" priority="21" operator="equal">
      <formula>5</formula>
    </cfRule>
    <cfRule type="cellIs" dxfId="12" priority="22" operator="equal">
      <formula>6</formula>
    </cfRule>
  </conditionalFormatting>
  <conditionalFormatting sqref="AB4:AD39">
    <cfRule type="cellIs" dxfId="11" priority="15" operator="equal">
      <formula>6</formula>
    </cfRule>
    <cfRule type="cellIs" dxfId="10" priority="16" operator="equal">
      <formula>5</formula>
    </cfRule>
    <cfRule type="cellIs" dxfId="9" priority="17" operator="equal">
      <formula>4</formula>
    </cfRule>
    <cfRule type="cellIs" dxfId="8" priority="18" operator="equal">
      <formula>3</formula>
    </cfRule>
    <cfRule type="cellIs" dxfId="7" priority="19" operator="equal">
      <formula>2</formula>
    </cfRule>
    <cfRule type="cellIs" dxfId="6" priority="20" operator="equal">
      <formula>1</formula>
    </cfRule>
  </conditionalFormatting>
  <conditionalFormatting sqref="AA4:AA39">
    <cfRule type="cellIs" dxfId="5" priority="7" operator="between">
      <formula>0.9</formula>
      <formula>1</formula>
    </cfRule>
    <cfRule type="cellIs" dxfId="4" priority="8" operator="between">
      <formula>0.8</formula>
      <formula>0.8999</formula>
    </cfRule>
    <cfRule type="cellIs" dxfId="3" priority="9" operator="between">
      <formula>0.65</formula>
      <formula>0.7999</formula>
    </cfRule>
    <cfRule type="cellIs" dxfId="2" priority="10" operator="between">
      <formula>0.5</formula>
      <formula>0.6499</formula>
    </cfRule>
    <cfRule type="cellIs" dxfId="1" priority="11" operator="between">
      <formula>0.3</formula>
      <formula>0.4999</formula>
    </cfRule>
    <cfRule type="cellIs" dxfId="0" priority="12" operator="lessThan">
      <formula>0.3</formula>
    </cfRule>
  </conditionalFormatting>
  <dataValidations count="7">
    <dataValidation type="whole" allowBlank="1" showInputMessage="1" showErrorMessage="1" sqref="O4:R39 C4:H39 J4:J39 L4:L39">
      <formula1>0</formula1>
      <formula2>1</formula2>
    </dataValidation>
    <dataValidation type="whole" allowBlank="1" showInputMessage="1" showErrorMessage="1" sqref="I4:I39 K4:K39 M4:N39">
      <formula1>0</formula1>
      <formula2>2</formula2>
    </dataValidation>
    <dataValidation type="whole" allowBlank="1" showInputMessage="1" showErrorMessage="1" sqref="S4:S39">
      <formula1>0</formula1>
      <formula2>25</formula2>
    </dataValidation>
    <dataValidation type="whole" allowBlank="1" showInputMessage="1" showErrorMessage="1" sqref="W4:W39">
      <formula1>0</formula1>
      <formula2>3</formula2>
    </dataValidation>
    <dataValidation type="whole" allowBlank="1" showInputMessage="1" showErrorMessage="1" sqref="X4:X39">
      <formula1>0</formula1>
      <formula2>4</formula2>
    </dataValidation>
    <dataValidation type="list" allowBlank="1" showDropDown="1" showInputMessage="1" showErrorMessage="1" sqref="T4:U39">
      <formula1>$AJ$1:$AJ$4</formula1>
    </dataValidation>
    <dataValidation type="list" allowBlank="1" showDropDown="1" showInputMessage="1" showErrorMessage="1" sqref="V4:V39">
      <formula1>$AJ$5:$AJ$10</formula1>
    </dataValidation>
  </dataValidations>
  <pageMargins left="0.75" right="0.75" top="0.34" bottom="0.51" header="0.24" footer="0.21"/>
  <pageSetup paperSize="9" scale="50" orientation="landscape" verticalDpi="0" r:id="rId1"/>
  <headerFooter alignWithMargins="0"/>
  <ignoredErrors>
    <ignoredError sqref="Z6 Y9:Y10 Y7:Y8 Z4:Z5 Z7:Z13 Z34:Z38 Y11:Y13 Y14:Z30 Y31:Z32 Y34:Y38 Z33" formulaRange="1"/>
    <ignoredError sqref="C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K12" zoomScaleNormal="100" workbookViewId="0">
      <selection activeCell="T32" sqref="T3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4" sqref="F14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Klasa III</vt:lpstr>
      <vt:lpstr>Wykresy do kopiowania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Kosiński_OKE w Łomży</dc:creator>
  <cp:lastModifiedBy>Zbyszek Kosiński</cp:lastModifiedBy>
  <cp:lastPrinted>2011-01-31T10:55:11Z</cp:lastPrinted>
  <dcterms:created xsi:type="dcterms:W3CDTF">1997-02-26T13:46:56Z</dcterms:created>
  <dcterms:modified xsi:type="dcterms:W3CDTF">2011-02-14T17:40:15Z</dcterms:modified>
</cp:coreProperties>
</file>